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40" windowHeight="6810" tabRatio="604" activeTab="0"/>
  </bookViews>
  <sheets>
    <sheet name="ND 116 (8)" sheetId="1" r:id="rId1"/>
    <sheet name="ND 116 ( 8e)" sheetId="2" r:id="rId2"/>
    <sheet name="ND 116 (8c)" sheetId="3" r:id="rId3"/>
    <sheet name="ND 116 ( 8b)" sheetId="4" r:id="rId4"/>
    <sheet name="ND 116 (8a)" sheetId="5" r:id="rId5"/>
    <sheet name="KHOAN QLBVR" sheetId="6" r:id="rId6"/>
    <sheet name="CHI KHÔNG THƯỜNG XUYÊN" sheetId="7" r:id="rId7"/>
    <sheet name="MÔ HÌNH " sheetId="8" r:id="rId8"/>
    <sheet name="BAO CAO BẰNG LỜI" sheetId="9" r:id="rId9"/>
    <sheet name="DT CHI QLNN" sheetId="10" r:id="rId10"/>
    <sheet name="TONG HOP" sheetId="11" r:id="rId11"/>
    <sheet name=" LUONG VA CAC KHOAN DONG GOP " sheetId="12" r:id="rId12"/>
    <sheet name="BHTN" sheetId="13" r:id="rId13"/>
    <sheet name="Chi TX" sheetId="14" r:id="rId14"/>
    <sheet name="CAP UY" sheetId="15" r:id="rId15"/>
    <sheet name="THU PHI LE PHI, KHAC" sheetId="16" r:id="rId16"/>
  </sheets>
  <externalReferences>
    <externalReference r:id="rId19"/>
  </externalReferences>
  <definedNames/>
  <calcPr fullCalcOnLoad="1"/>
</workbook>
</file>

<file path=xl/sharedStrings.xml><?xml version="1.0" encoding="utf-8"?>
<sst xmlns="http://schemas.openxmlformats.org/spreadsheetml/2006/main" count="1094" uniqueCount="703">
  <si>
    <t>Biên chế</t>
  </si>
  <si>
    <t>Chi cục Thuỷ lợi và PCLB</t>
  </si>
  <si>
    <t>NGUỒN KINH PHÍ QUẢN LÝ NHÀ NƯỚC</t>
  </si>
  <si>
    <t>ĐVT : đồng</t>
  </si>
  <si>
    <t>Biểu số 03/DT</t>
  </si>
  <si>
    <t>(Dùng cho các đơn vị trực tiếp sử dụng ngân sách)</t>
  </si>
  <si>
    <t xml:space="preserve"> Phụ cấp khu vực</t>
  </si>
  <si>
    <t>Phụ cấp thu hút</t>
  </si>
  <si>
    <t>Tổng cộng</t>
  </si>
  <si>
    <t>SỞ NÔNG NGHIỆP PHÁT TRIỂN NÔNG THÔN</t>
  </si>
  <si>
    <t>SỞ NÔNG NGHIỆP VÀ PHÁT TRIỂN NÔNG THÔN</t>
  </si>
  <si>
    <t>Số lượng cấp ủy viên</t>
  </si>
  <si>
    <t>Ghi chú</t>
  </si>
  <si>
    <t>A</t>
  </si>
  <si>
    <t>B</t>
  </si>
  <si>
    <t>THỦ TRƯỞNG ĐƠN VỊ</t>
  </si>
  <si>
    <t>TT</t>
  </si>
  <si>
    <t>Hệ số Lương</t>
  </si>
  <si>
    <t>Hệ số</t>
  </si>
  <si>
    <t>TỔNG CÁC KHOẢN PHỤ CẤP</t>
  </si>
  <si>
    <t>Hệ số phụ cấp</t>
  </si>
  <si>
    <t>TỔNG LƯƠNG CẤP BẬC CÔNG VIỆC</t>
  </si>
  <si>
    <t>Thành tiền (đồng)</t>
  </si>
  <si>
    <t>Tiền (đồng)</t>
  </si>
  <si>
    <t>Tổng Lương + Phụ cấp  (đồng)</t>
  </si>
  <si>
    <t>TRONG ĐÓ</t>
  </si>
  <si>
    <t>HỌ VÀ TÊN</t>
  </si>
  <si>
    <t>Phụ cấp độc hại</t>
  </si>
  <si>
    <t>Phụ cấp Thâm niên Nghề</t>
  </si>
  <si>
    <t>P/cấp Thâm niên VK</t>
  </si>
  <si>
    <t>Phụ cấp Chức vụ</t>
  </si>
  <si>
    <t>Phụ cấp ưu đãi Ngành</t>
  </si>
  <si>
    <t>TỔNG LƯƠNG VÀ CÁC KHOẢN ĐÓNG GÓP 01 tháng (đồng)</t>
  </si>
  <si>
    <t>3=5+7</t>
  </si>
  <si>
    <t>4=6+8</t>
  </si>
  <si>
    <t>7=9+11+...+23</t>
  </si>
  <si>
    <t>8=10+12+...+24</t>
  </si>
  <si>
    <t>Hệ số phụ cấp/1 tháng</t>
  </si>
  <si>
    <t>Thủ trưởng đơn vị</t>
  </si>
  <si>
    <t xml:space="preserve">
BẢO HIỂM THẤT NGHIỆP 1%,
</t>
  </si>
  <si>
    <t>Biểu số: 01</t>
  </si>
  <si>
    <t>Số tiền Phụ cấp 01 Tháng (đồng)</t>
  </si>
  <si>
    <t>Ngày           tháng   01    năm  2011</t>
  </si>
  <si>
    <t>Lập biểu</t>
  </si>
  <si>
    <t>Kế  toán</t>
  </si>
  <si>
    <t>Kế toán</t>
  </si>
  <si>
    <t>NỘI DUNG</t>
  </si>
  <si>
    <t>Bảo hiểm thất nghiệp</t>
  </si>
  <si>
    <t>Phụ cấp cấp uỷ</t>
  </si>
  <si>
    <t>I</t>
  </si>
  <si>
    <t>II</t>
  </si>
  <si>
    <t>SỰ NGHIỆP ĐÀO TẠO</t>
  </si>
  <si>
    <t>C</t>
  </si>
  <si>
    <t>Đơn vị tính</t>
  </si>
  <si>
    <t>Số lượng</t>
  </si>
  <si>
    <t>Thành tiền</t>
  </si>
  <si>
    <t>Sở Nông nghiệp và Phát triển nông thôn Thừa Thiên Huế</t>
  </si>
  <si>
    <t>ĐVT: 1.000 đ</t>
  </si>
  <si>
    <t>Nội dung</t>
  </si>
  <si>
    <t>Tổng thu</t>
  </si>
  <si>
    <t>Số nộp NS</t>
  </si>
  <si>
    <t>Để lại đơn vị</t>
  </si>
  <si>
    <t>Số tiền</t>
  </si>
  <si>
    <t>% nộp NS</t>
  </si>
  <si>
    <t>Kiểm dịch</t>
  </si>
  <si>
    <t>Kiểm soát giết mổ</t>
  </si>
  <si>
    <t>Khai thác gỗ rừng trồng</t>
  </si>
  <si>
    <t>( Các hoạt động thu chi sự nghiệp)</t>
  </si>
  <si>
    <t>III</t>
  </si>
  <si>
    <t>Thiết kế, Qui hoạch ...</t>
  </si>
  <si>
    <t>Thẩm định TK, DT</t>
  </si>
  <si>
    <t>.......</t>
  </si>
  <si>
    <t>IV</t>
  </si>
  <si>
    <t xml:space="preserve"> ( BAO GỒM PHÍ, LỆ PHÍ, THIẾT KẾ, KHAI THÁC GỖ RỪNG TRỒNG,... )</t>
  </si>
  <si>
    <t>GIAO TỰ CHỦ ( Lương và chi TX)</t>
  </si>
  <si>
    <t>KHÔNG GIAO TỰ CHỦ</t>
  </si>
  <si>
    <t xml:space="preserve">                + Biên chế được cấp có thẩm quyền phê duyệt. </t>
  </si>
  <si>
    <r>
      <t xml:space="preserve">      Các đơn vị lập xong Email về phòng Kế hoạch Tài chính Sở: </t>
    </r>
    <r>
      <rPr>
        <b/>
        <sz val="13"/>
        <rFont val="Times New Roman"/>
        <family val="1"/>
      </rPr>
      <t xml:space="preserve">huulanhue@yahoo.com.vn                                     </t>
    </r>
  </si>
  <si>
    <t>28= 4+27</t>
  </si>
  <si>
    <t>8=10+12+...+24+26</t>
  </si>
  <si>
    <t>29= (28*12thg)</t>
  </si>
  <si>
    <t>26= (25*12thg)</t>
  </si>
  <si>
    <t>Trần Đại Phương</t>
  </si>
  <si>
    <t>Lê Phước Toàn</t>
  </si>
  <si>
    <t>Trần Vũ Lương</t>
  </si>
  <si>
    <t>Nguyễn Mỹ</t>
  </si>
  <si>
    <t>Nguyễn Thanh Nam</t>
  </si>
  <si>
    <t>Nguyễn Thị Minh Hồng</t>
  </si>
  <si>
    <t>Đinh Văn Phú</t>
  </si>
  <si>
    <t>Huỳnh Trí</t>
  </si>
  <si>
    <t>Nguyễn P.Bửu Nguyên</t>
  </si>
  <si>
    <t>Đoàn Văn Độ</t>
  </si>
  <si>
    <t>Hoàng Hậu</t>
  </si>
  <si>
    <t>Dương Văn Hoá</t>
  </si>
  <si>
    <t>Trần Quang Vinh</t>
  </si>
  <si>
    <t>Đặng An Khanh</t>
  </si>
  <si>
    <t>Phan Thế Xuân</t>
  </si>
  <si>
    <t>Trần Quang Tuấn</t>
  </si>
  <si>
    <t>Trần Mạnh Dũng</t>
  </si>
  <si>
    <t>Trần Văn Liêm</t>
  </si>
  <si>
    <t>Trần Đức Hoài</t>
  </si>
  <si>
    <t>Cao Thành Được</t>
  </si>
  <si>
    <r>
      <t>Lưu ý:</t>
    </r>
    <r>
      <rPr>
        <sz val="9"/>
        <rFont val="Times New Roman"/>
        <family val="1"/>
      </rPr>
      <t xml:space="preserve">  + Biểu đăng ký tiền lương lấy cơ sở sẽ thanh toán lương tháng 01 năm 2013 ( Đưa hệ số lương của người sẽ được nâng lương trong tháng 12 năm 2012 và tháng 01 năm 2013 vào biểu này) gồm tất cả các CBVC được Sở giao chỉ tiêu biên chế ( QLNhà nước, Cô</t>
    </r>
  </si>
  <si>
    <r>
      <t xml:space="preserve">              + Các chỉ tiêu tính toán ở Biểu này đã được mặt định bằng công thức ở ví dụ Ông Nguyễn Văn A ( muốn tính các khoản đóng góp trả thay lương bạn chỉ cần bấm vào cột </t>
    </r>
    <r>
      <rPr>
        <b/>
        <sz val="9"/>
        <rFont val="Times New Roman"/>
        <family val="1"/>
      </rPr>
      <t>25</t>
    </r>
    <r>
      <rPr>
        <sz val="9"/>
        <rFont val="Times New Roman"/>
        <family val="1"/>
      </rPr>
      <t xml:space="preserve"> thì sẽ thấy công thức tính xuất hiện)</t>
    </r>
  </si>
  <si>
    <t xml:space="preserve">Tổng hệ số lương và p.cấp  </t>
  </si>
  <si>
    <t xml:space="preserve">         Lập biểu</t>
  </si>
  <si>
    <t>Người lập</t>
  </si>
  <si>
    <t>Truy quét các điểm nóng chặt phá rừng</t>
  </si>
  <si>
    <t>Tu sửa đường ranh cản lửa 35km</t>
  </si>
  <si>
    <t>..</t>
  </si>
  <si>
    <t>Sửa chữa nhà làm việc trụ sở đơn vị - Hạng mục: sửa chữa cơi nới thêm phòng làm việc và để dụng cụ, trang thiết bị PCCCR: 70 m2</t>
  </si>
  <si>
    <t>Hồ Vĩnh Hưng</t>
  </si>
  <si>
    <t>Lê Quang Hùng</t>
  </si>
  <si>
    <t>Lê Nhữ Thắng</t>
  </si>
  <si>
    <t>Dương Văn Hóa</t>
  </si>
  <si>
    <t>ĐVT: Đồng</t>
  </si>
  <si>
    <t>Đơn vị</t>
  </si>
  <si>
    <t>Biên chế+ HĐ 68</t>
  </si>
  <si>
    <t>Định suất / người</t>
  </si>
  <si>
    <t xml:space="preserve"> 19 người</t>
  </si>
  <si>
    <t>20-40 người</t>
  </si>
  <si>
    <t xml:space="preserve"> 41 người</t>
  </si>
  <si>
    <t>CCỤC KIỂM LÂM</t>
  </si>
  <si>
    <t>01</t>
  </si>
  <si>
    <t>VP KIỂM LÂM</t>
  </si>
  <si>
    <t>02</t>
  </si>
  <si>
    <t>THÀNH PHỐ HUẾ</t>
  </si>
  <si>
    <t>8</t>
  </si>
  <si>
    <t>10</t>
  </si>
  <si>
    <t>11</t>
  </si>
  <si>
    <t>03</t>
  </si>
  <si>
    <t>KHU BTTN P. ĐIỀN</t>
  </si>
  <si>
    <t>04</t>
  </si>
  <si>
    <t>PHÚ LỘC</t>
  </si>
  <si>
    <t>05</t>
  </si>
  <si>
    <t>06</t>
  </si>
  <si>
    <t>07</t>
  </si>
  <si>
    <t>08</t>
  </si>
  <si>
    <t>09</t>
  </si>
  <si>
    <t>12</t>
  </si>
  <si>
    <t>13</t>
  </si>
  <si>
    <t>22</t>
  </si>
  <si>
    <t xml:space="preserve">NAM ĐÔNG </t>
  </si>
  <si>
    <t>HƯƠNG THUỶ</t>
  </si>
  <si>
    <t>PHÚ VANG</t>
  </si>
  <si>
    <t>HƯƠNG TRÀ</t>
  </si>
  <si>
    <t>QUẢNG ĐIỀN</t>
  </si>
  <si>
    <t>PHONG ĐIỀN</t>
  </si>
  <si>
    <t>A LƯỚI</t>
  </si>
  <si>
    <t>ĐỘI KLCĐ SỐ 01</t>
  </si>
  <si>
    <t>ĐỘI KLCĐ SỐ 02</t>
  </si>
  <si>
    <t>CC LÂM NGHIỆP</t>
  </si>
  <si>
    <t>Nguyễn Trọng</t>
  </si>
  <si>
    <t>Lưu Văn Phái</t>
  </si>
  <si>
    <t>Lê Văn Hóa</t>
  </si>
  <si>
    <t>Tạ Văn Tuân</t>
  </si>
  <si>
    <t>Lương thị Hồng Dẫn</t>
  </si>
  <si>
    <t>Nguyễn Hữu Huy</t>
  </si>
  <si>
    <t>Trần Đức Ngọc</t>
  </si>
  <si>
    <t>Tống Phước Long</t>
  </si>
  <si>
    <t>Nguyễn Thị Xuân</t>
  </si>
  <si>
    <t>Hồ Đăng Thắng</t>
  </si>
  <si>
    <t xml:space="preserve">Nguyễn Minh Đức </t>
  </si>
  <si>
    <t>Nguyễn Đức Huy</t>
  </si>
  <si>
    <t>Hoàng Thị Thủy</t>
  </si>
  <si>
    <t>Trần Vũ Ngọc Hùng</t>
  </si>
  <si>
    <t>Đặng Thị Phẩm</t>
  </si>
  <si>
    <t>Võ Anh Tuấn</t>
  </si>
  <si>
    <t>CC KHAI THÁC BVNLTS</t>
  </si>
  <si>
    <t>Nguyễn Quang Vinh Bình</t>
  </si>
  <si>
    <t>Lê Hữu Toàn</t>
  </si>
  <si>
    <t>Trần Thị Hường</t>
  </si>
  <si>
    <t>Võ Giang</t>
  </si>
  <si>
    <t>Phạm Ngọc Lộc</t>
  </si>
  <si>
    <t>Nguyễn Văn Bôn</t>
  </si>
  <si>
    <t>Lê Thị Thanh Bình</t>
  </si>
  <si>
    <t>Hồ Nam</t>
  </si>
  <si>
    <t>Hoàng Nguyễn Bảo Tình</t>
  </si>
  <si>
    <t>Phùng Hữu Trung</t>
  </si>
  <si>
    <t>Nguyễn Hoài Sơn</t>
  </si>
  <si>
    <t>Trương Minh</t>
  </si>
  <si>
    <t>Nguyễn Hải Thụy</t>
  </si>
  <si>
    <t>Võ Châu</t>
  </si>
  <si>
    <t>Nguyễn Thị Như Ngọc</t>
  </si>
  <si>
    <t>Lê Thị Mai Hương</t>
  </si>
  <si>
    <t>Nguyễn Thị Thúy Loan</t>
  </si>
  <si>
    <t>CC NUÔI TRỒNG TSẢN</t>
  </si>
  <si>
    <t>Võ Thị Tuyết Hồng</t>
  </si>
  <si>
    <t>Nguyễn Minh Đức</t>
  </si>
  <si>
    <t>Lâm Quang Sơn</t>
  </si>
  <si>
    <t>Hầu Hàn Ny</t>
  </si>
  <si>
    <t>Võ Sông Hương</t>
  </si>
  <si>
    <t>Hồ Thị Thái Bình</t>
  </si>
  <si>
    <t>Nguyễn Duy Cường</t>
  </si>
  <si>
    <t>Nguyễn Thị Kim Anh</t>
  </si>
  <si>
    <t>Lê Việt Nhu</t>
  </si>
  <si>
    <t>Phạm Quang Anh Khôi</t>
  </si>
  <si>
    <t>Vương Đình Hoà</t>
  </si>
  <si>
    <t>Lê Văn Trai</t>
  </si>
  <si>
    <t>Trương Văn Hiệp</t>
  </si>
  <si>
    <t>Trần Đức Nam Phương</t>
  </si>
  <si>
    <t>CC THUỶ LỢI</t>
  </si>
  <si>
    <t>Phan Thanh Hùng</t>
  </si>
  <si>
    <t>Trần Đức Lộc</t>
  </si>
  <si>
    <t>Đặng Văn Hoà</t>
  </si>
  <si>
    <t>Trần Đức Duy</t>
  </si>
  <si>
    <t>Lê Đắc Thanh</t>
  </si>
  <si>
    <t xml:space="preserve">Nguyễn Xuân Duyên </t>
  </si>
  <si>
    <t>Lê Diên Minh</t>
  </si>
  <si>
    <t>Lê văn Bình</t>
  </si>
  <si>
    <t>Nguyễn Lành</t>
  </si>
  <si>
    <t>Nguyễn Văn Song</t>
  </si>
  <si>
    <t xml:space="preserve">Lê Mai Thanh Tân </t>
  </si>
  <si>
    <t>Mai Quang Lợi</t>
  </si>
  <si>
    <t>Thái Văn Phúc</t>
  </si>
  <si>
    <t>Nguyễn Lương Minh</t>
  </si>
  <si>
    <t>Dương Ái Mỹ</t>
  </si>
  <si>
    <t>Trần Duy Minh Huy</t>
  </si>
  <si>
    <t>TT KHUYẾN NLÂM NGƯ</t>
  </si>
  <si>
    <t>Trần Quang Phước</t>
  </si>
  <si>
    <t>Nguyễn Hồng Việt</t>
  </si>
  <si>
    <t>Hồ Đính</t>
  </si>
  <si>
    <t>Phạm Thị Bình</t>
  </si>
  <si>
    <t>Hoàng Đức Thành</t>
  </si>
  <si>
    <t>Lê Lân</t>
  </si>
  <si>
    <t>Phan Đăng Quang</t>
  </si>
  <si>
    <t>Châu Ngọc Phi</t>
  </si>
  <si>
    <t>Phan Văn Vầy</t>
  </si>
  <si>
    <t>Nguyễn Văn Dương</t>
  </si>
  <si>
    <t>Nguyễn Hữu Thông</t>
  </si>
  <si>
    <t>Nguyễn Thị Điện</t>
  </si>
  <si>
    <t>Cao Thị Phương</t>
  </si>
  <si>
    <t>Phạm Tài</t>
  </si>
  <si>
    <t>Phan Thị Kim Liên</t>
  </si>
  <si>
    <t>Ngô Viết Trí</t>
  </si>
  <si>
    <t>Nguyễn Thị Minh Châu</t>
  </si>
  <si>
    <t>Lê Văn Bình</t>
  </si>
  <si>
    <t>Hoồ Thị Phương Đông</t>
  </si>
  <si>
    <t>Nguyễn Thị Phương Thảo</t>
  </si>
  <si>
    <t>Hoàng Nguyễn Minh Đức</t>
  </si>
  <si>
    <t>Hoàng Xuân Thành</t>
  </si>
  <si>
    <t>Lê Thị Bích Thủy</t>
  </si>
  <si>
    <t>Nguyễn Thị Thu Hà</t>
  </si>
  <si>
    <t>Nguyễn thanh Tuấn</t>
  </si>
  <si>
    <t>Nguyễn Thị Thu Giang</t>
  </si>
  <si>
    <t>Nguyễn Bình</t>
  </si>
  <si>
    <t>Nguyễn Thị Kim Tuyến</t>
  </si>
  <si>
    <t>TT NƯỚC SH &amp;VSMTNT</t>
  </si>
  <si>
    <t xml:space="preserve">Phan Văn Thanh </t>
  </si>
  <si>
    <t xml:space="preserve">Nguyễn Tài Lâm </t>
  </si>
  <si>
    <t>Nguyễn Thị Liên</t>
  </si>
  <si>
    <t>Nguyễn Thị Sành</t>
  </si>
  <si>
    <t xml:space="preserve">Dương Công Sử </t>
  </si>
  <si>
    <t xml:space="preserve">Tôn Thất Niệm </t>
  </si>
  <si>
    <t>Trần Văm Hải</t>
  </si>
  <si>
    <t>Ng. Thị Thanh Thảo</t>
  </si>
  <si>
    <t>Hồ Thị Kim Lai</t>
  </si>
  <si>
    <t xml:space="preserve">Phan Thương </t>
  </si>
  <si>
    <t>TT LỢ MẶN</t>
  </si>
  <si>
    <t>Đặng Đình Dũng</t>
  </si>
  <si>
    <t>Ngô Trung Nhật Quang</t>
  </si>
  <si>
    <t>Hồ  Tường</t>
  </si>
  <si>
    <t>Lý Văn Triển</t>
  </si>
  <si>
    <t>Ngô Nguyên Đáng</t>
  </si>
  <si>
    <t>Nguyễn Đôn Phước</t>
  </si>
  <si>
    <t>Đặng Nguyễn Duy Ngọc</t>
  </si>
  <si>
    <t>Hồ Văn Bé</t>
  </si>
  <si>
    <t>Lê Thành Nhật</t>
  </si>
  <si>
    <t>Hoàng Văn Minh Châu</t>
  </si>
  <si>
    <t>TT NƯỚC NGỌT</t>
  </si>
  <si>
    <t>Phạm Thị Khuyên</t>
  </si>
  <si>
    <t>Hoàng Ngọc Thuận</t>
  </si>
  <si>
    <t>Cao Thị Thuý</t>
  </si>
  <si>
    <t>Trần Thị Phượng</t>
  </si>
  <si>
    <t>Ngô Đắc Thanh Hiệp</t>
  </si>
  <si>
    <t>Hoàng Thị Hồng Vân</t>
  </si>
  <si>
    <t>Võ Thị Hữu</t>
  </si>
  <si>
    <t>Võ Thị Minh Hải</t>
  </si>
  <si>
    <t>Phạm Thị Ánh</t>
  </si>
  <si>
    <t>CẢNG CÁ THUẬN AN</t>
  </si>
  <si>
    <t>Nguyễn Văn Nhuận</t>
  </si>
  <si>
    <t>Cao Quốc Cường</t>
  </si>
  <si>
    <t>Trần Quang Thu Dương</t>
  </si>
  <si>
    <t>Trần Văn Nhân</t>
  </si>
  <si>
    <t>Ngô Đức Tính</t>
  </si>
  <si>
    <t>Đinh Quyết Tiến</t>
  </si>
  <si>
    <t>Nguyễn Thanh Sơn</t>
  </si>
  <si>
    <t>Đặng Văn Chiến</t>
  </si>
  <si>
    <t>Phan Thị Ny</t>
  </si>
  <si>
    <t>Trương Văn Đính</t>
  </si>
  <si>
    <t>BQL RPH A LƯỚI</t>
  </si>
  <si>
    <t>Nguyễn Văn sơn</t>
  </si>
  <si>
    <t>Trần Văn Thiết</t>
  </si>
  <si>
    <t>Nguyễn Thanh</t>
  </si>
  <si>
    <t>Nguyễn Đức Hợp</t>
  </si>
  <si>
    <t>Phạm Vũ</t>
  </si>
  <si>
    <t>Trần Đình Huỳnh</t>
  </si>
  <si>
    <t>Lê Văn Duyệt</t>
  </si>
  <si>
    <t>Hoàng Rê</t>
  </si>
  <si>
    <t>Đặng Thị Phương</t>
  </si>
  <si>
    <t>Lê Xuân Bách</t>
  </si>
  <si>
    <t>Trần Văn Vũ Hoàng</t>
  </si>
  <si>
    <t>Hoàng Trọng Quý</t>
  </si>
  <si>
    <t>Nguyễn Đăng Luyện</t>
  </si>
  <si>
    <t>A Nhưng</t>
  </si>
  <si>
    <t>Lê Văn Lục</t>
  </si>
  <si>
    <t>Nguyễn Văn Nam</t>
  </si>
  <si>
    <t>Bùi Văn Thái</t>
  </si>
  <si>
    <t>Lê Thanh Tong</t>
  </si>
  <si>
    <t>Hồ Văn Quân</t>
  </si>
  <si>
    <t>Đing Y Nóc</t>
  </si>
  <si>
    <t>Huỳnh Đình Thành</t>
  </si>
  <si>
    <t>Nguyễn Văn Quang</t>
  </si>
  <si>
    <t>BQL BẮC HẢI VÂN</t>
  </si>
  <si>
    <t>Trần Văn Lộc</t>
  </si>
  <si>
    <t>Trần Quốc Hùng</t>
  </si>
  <si>
    <t>Võ Thị Thanh Thuỷ</t>
  </si>
  <si>
    <t>Trần Văn Minh</t>
  </si>
  <si>
    <t>Nguyễn Thìn</t>
  </si>
  <si>
    <t>Nguyễn Anh Kiệt</t>
  </si>
  <si>
    <t>Nguyễn Ngọc Vấn</t>
  </si>
  <si>
    <t>Võ Minh Tuấn</t>
  </si>
  <si>
    <t>Nguyễn Đắc Thành</t>
  </si>
  <si>
    <t>Châu Văn Thuỳ</t>
  </si>
  <si>
    <t>Phạm Hữu Bách</t>
  </si>
  <si>
    <t>Phan Đình Thịnh</t>
  </si>
  <si>
    <t>BQL HƯƠNG THUỶ</t>
  </si>
  <si>
    <t>Nguyễn Hữu Cự</t>
  </si>
  <si>
    <t>Nguyễn Trọng Thung</t>
  </si>
  <si>
    <t>Tôn Thất Hộ</t>
  </si>
  <si>
    <t>Nguyễn Văn Thắng</t>
  </si>
  <si>
    <t>Trần Phúc Châu</t>
  </si>
  <si>
    <t>Lê Bá Tân</t>
  </si>
  <si>
    <t>Võ Xuân Thởi</t>
  </si>
  <si>
    <t>Nguyễn Văn Luyện</t>
  </si>
  <si>
    <t>Châu Văn Hùng</t>
  </si>
  <si>
    <t>Võ Văn Quang</t>
  </si>
  <si>
    <t>Nguyễn Thị Tuyết Mai</t>
  </si>
  <si>
    <t>Tôn Nữ Thu Em</t>
  </si>
  <si>
    <t>Nguyễn Thị Hợp</t>
  </si>
  <si>
    <t>Đặng Văn Ninh</t>
  </si>
  <si>
    <t>Lê Mai</t>
  </si>
  <si>
    <t>Nguyễn Nghiêm</t>
  </si>
  <si>
    <t>Nguyễn Cửu Sinh</t>
  </si>
  <si>
    <t>Nguyễn Ngọc Phú</t>
  </si>
  <si>
    <t>Lê Thanh Mỹ</t>
  </si>
  <si>
    <t>Đặng Quyết Thắng</t>
  </si>
  <si>
    <t>Nguyễn Quang Hiệp</t>
  </si>
  <si>
    <t>Nguyễn Thanh Hùng</t>
  </si>
  <si>
    <t>Hà Văn Dũng</t>
  </si>
  <si>
    <t>Đinh Thanh Đẳng</t>
  </si>
  <si>
    <t>Ngô Dân</t>
  </si>
  <si>
    <t>Đặng Thanh Thế</t>
  </si>
  <si>
    <t>Hồ Văn Đức</t>
  </si>
  <si>
    <t>Phan Văn Đình</t>
  </si>
  <si>
    <t>Hoàng Nguyên Vũ</t>
  </si>
  <si>
    <t>Hoàng Phước Toàn</t>
  </si>
  <si>
    <t>Hoàng Trọng Tế</t>
  </si>
  <si>
    <t>Nguyễn Văn Tiến</t>
  </si>
  <si>
    <t>BQL KHU BTTN PHONG ĐIỀN</t>
  </si>
  <si>
    <t>Lê Văn Hướng</t>
  </si>
  <si>
    <t>Lê Xuân Dũng</t>
  </si>
  <si>
    <t>Nguyễn Thị Nở</t>
  </si>
  <si>
    <t>Lê Văn Thắng</t>
  </si>
  <si>
    <t>Nguyễn Thế Vân</t>
  </si>
  <si>
    <t>Mai Công Nhật</t>
  </si>
  <si>
    <t>Trần Xuân Hai</t>
  </si>
  <si>
    <t>Nguyễn Phong</t>
  </si>
  <si>
    <t>Nguyễn Hương Hàn Ni</t>
  </si>
  <si>
    <t xml:space="preserve">Lê Quang Kha </t>
  </si>
  <si>
    <t xml:space="preserve">Trương Đình Hiếu </t>
  </si>
  <si>
    <t>BQL NAM ĐÔNG</t>
  </si>
  <si>
    <t>Trần Toản</t>
  </si>
  <si>
    <t>Nguyễn Ban</t>
  </si>
  <si>
    <t>Đậu Trọng Sen</t>
  </si>
  <si>
    <t>Trần Văn Cường</t>
  </si>
  <si>
    <t>Đào Vĩnh Thành</t>
  </si>
  <si>
    <t>Nguyễn Văn Lai</t>
  </si>
  <si>
    <t>Lê Văn Kiểu</t>
  </si>
  <si>
    <t>Trần Hữu Hùng</t>
  </si>
  <si>
    <t>Trần Văn Khôi</t>
  </si>
  <si>
    <t>Nguyễn Văn Tuấn (B)</t>
  </si>
  <si>
    <t>Đinh Hữu Thanh</t>
  </si>
  <si>
    <t>Hoàng Ngọc Phú</t>
  </si>
  <si>
    <t>Trần Xuân Sang</t>
  </si>
  <si>
    <t>Trần Ánh</t>
  </si>
  <si>
    <t>Võ Hữu Sang</t>
  </si>
  <si>
    <t>Lê Chiến</t>
  </si>
  <si>
    <t>Nguyễn Văn Tuấn</t>
  </si>
  <si>
    <t>Lê Đình Nhung</t>
  </si>
  <si>
    <t>Dương Giáo</t>
  </si>
  <si>
    <t>Lê Hoàng Hởi</t>
  </si>
  <si>
    <t>Hoàng Anh Bứa</t>
  </si>
  <si>
    <t>Trần Thanh Vĩnh</t>
  </si>
  <si>
    <t>Lê Văn Thiềm</t>
  </si>
  <si>
    <t>Mai Văn Bình</t>
  </si>
  <si>
    <t>Ngô Đức Dũng</t>
  </si>
  <si>
    <t>Ngô Văn Đức</t>
  </si>
  <si>
    <t>Nguyễn Thảo</t>
  </si>
  <si>
    <t>Ngô Ty</t>
  </si>
  <si>
    <t>Nguyễn Đức Thạnh</t>
  </si>
  <si>
    <t>BQL SAO LA</t>
  </si>
  <si>
    <t>Lê Ngọc Tuấn</t>
  </si>
  <si>
    <t>Văn Thân</t>
  </si>
  <si>
    <t>Tạ An Nam</t>
  </si>
  <si>
    <t>Lê Văn Thoại</t>
  </si>
  <si>
    <t>Văn Trọng Thành</t>
  </si>
  <si>
    <t>Hồ Thị Tuyết</t>
  </si>
  <si>
    <t>Hà Quốc Hưng</t>
  </si>
  <si>
    <t>Trần Văn Lâm</t>
  </si>
  <si>
    <t>Trần Mạnh Thành</t>
  </si>
  <si>
    <t>Hồ Văn Ôn</t>
  </si>
  <si>
    <t>A Riêng Hôn</t>
  </si>
  <si>
    <t>Trương Công Trung</t>
  </si>
  <si>
    <t>Phạm Bảo Quốc</t>
  </si>
  <si>
    <t>Lý U Ét</t>
  </si>
  <si>
    <t>Hồ Minh Thư</t>
  </si>
  <si>
    <t>Hồ Văn Lương</t>
  </si>
  <si>
    <t>TỔNG CỘNG</t>
  </si>
  <si>
    <t>Phụ cấp trách nhiệm</t>
  </si>
  <si>
    <t>Sửa chữa xe con UOAT</t>
  </si>
  <si>
    <t>Tiền Lương và các khoán đóng góp</t>
  </si>
  <si>
    <t xml:space="preserve">Kinh phí thực hiện theo Nghị định số 116/2010/NĐ-CP </t>
  </si>
  <si>
    <t>Dịch vụ …</t>
  </si>
  <si>
    <t>Các khoản
đóng góp
BHXH 18%,
BHYT 3%, KPCĐ 2% = (23%)</t>
  </si>
  <si>
    <t>TỔNG LƯƠNG VÀ CÁC KHOẢN PHỤ CẤP 01/01/2015</t>
  </si>
  <si>
    <t xml:space="preserve">Chi Thường xuyên chưa trừ tiết kiệm 10% </t>
  </si>
  <si>
    <t>SỰ NGHIỆP MANG TÍNH CHẤT XDCB</t>
  </si>
  <si>
    <t>D</t>
  </si>
  <si>
    <t>KINH PHÍ HỖ TRỢ CÓ MỤC TIÊU TỪ NGÂN SÁCH TRUNG ƯƠNG</t>
  </si>
  <si>
    <t>Kinh phí khoán quản lý bảo vệ rừng và khoanh nuôi tái sinh rừng tự nhiên</t>
  </si>
  <si>
    <t>người</t>
  </si>
  <si>
    <t>chiếc</t>
  </si>
  <si>
    <t>km</t>
  </si>
  <si>
    <t>đợt</t>
  </si>
  <si>
    <r>
      <t>m</t>
    </r>
    <r>
      <rPr>
        <vertAlign val="superscript"/>
        <sz val="12"/>
        <rFont val="Times New Roman"/>
        <family val="1"/>
      </rPr>
      <t>2</t>
    </r>
  </si>
  <si>
    <t>ha</t>
  </si>
  <si>
    <t xml:space="preserve">  UBND TỈNH THỪA THIÊN HUẾ</t>
  </si>
  <si>
    <t>Biểu số 8a</t>
  </si>
  <si>
    <t xml:space="preserve">   SỞ NÔNG NGHIỆP VÀ PTNT</t>
  </si>
  <si>
    <t>ĐVT: Triệu đồng</t>
  </si>
  <si>
    <t>STT</t>
  </si>
  <si>
    <t>Chỉ tiêu</t>
  </si>
  <si>
    <t>Số đối tượng được hưởng</t>
  </si>
  <si>
    <t>Trong đó: đối tượng được hưởng theo từng loại hệ số phụ cấp</t>
  </si>
  <si>
    <t>Tổng hệ số</t>
  </si>
  <si>
    <t>Phụ cấp công tác lâu năm theo mức lương 830</t>
  </si>
  <si>
    <t>Phụ cấp công tác lâu năm theo mức lương 1.150</t>
  </si>
  <si>
    <t>Phụ cấp công tác lâu năm ở vùng khó khăn năm 2013</t>
  </si>
  <si>
    <t>Địa bàn tính hưởng</t>
  </si>
  <si>
    <t>Theo Quyết định</t>
  </si>
  <si>
    <t>0,5</t>
  </si>
  <si>
    <t>0,7</t>
  </si>
  <si>
    <t>1</t>
  </si>
  <si>
    <t>2</t>
  </si>
  <si>
    <t>3</t>
  </si>
  <si>
    <t>4</t>
  </si>
  <si>
    <t>6=Cột 5 x 830 x số tháng hưởng</t>
  </si>
  <si>
    <t>6=Cột 5 x 1.150 x số tháng hưởng</t>
  </si>
  <si>
    <t>8= Cột 5 x lương cơ sở x số tháng hưởng</t>
  </si>
  <si>
    <t>Chi cục Kiểm lâm</t>
  </si>
  <si>
    <t>Hạt KL A Lưới</t>
  </si>
  <si>
    <t>Lê Anh</t>
  </si>
  <si>
    <t>Xã Hồng Hạ</t>
  </si>
  <si>
    <t xml:space="preserve"> Xã 135 theo QĐ số 2405/QĐ-TTg ngày 10/12/2013 của Thủ tướng Chính phủ</t>
  </si>
  <si>
    <t>Phan Thanh Hà</t>
  </si>
  <si>
    <t>Xã Hồng Trung</t>
  </si>
  <si>
    <t>Nguyễn Xuân Trường</t>
  </si>
  <si>
    <t>BQL Rừng PH Sông Bồ</t>
  </si>
  <si>
    <t>BQL Rừng PH Nam Đông</t>
  </si>
  <si>
    <t>Thôn 6 Xã Thượng Long</t>
  </si>
  <si>
    <t xml:space="preserve"> Thôn đặc biệt khó khăn theo QĐ số 582/QĐ-UBDT ngày 18/12/2013 của Ủy ban Dân tộc</t>
  </si>
  <si>
    <t>Ghi chú:</t>
  </si>
  <si>
    <t xml:space="preserve"> - Xã bãi ngang theo QĐ 539/QĐ-TTg ngày 01/4/2013 của Thủ tướng Chính phủ</t>
  </si>
  <si>
    <t xml:space="preserve"> - Xã 135 theo QĐ số 2405/QĐ-TTg ngày 10/12/2013 của Thủ tướng Chính phủ</t>
  </si>
  <si>
    <t xml:space="preserve"> - Thôn đặc biệt khó khăn theo QĐ số 582/QĐ-UBDT ngày 18/12/2013 của Ủy ban Dân tộc</t>
  </si>
  <si>
    <t>Biểu số 8b</t>
  </si>
  <si>
    <t xml:space="preserve">  SỞ NÔNG NGHIỆP VÀ PTNT</t>
  </si>
  <si>
    <t>NHU CẦU KINH PHÍ TRỢ CẤP LẦN ĐẦU VÀ TRỢ CẤP CHUYỂN VÙNG</t>
  </si>
  <si>
    <t>Tên đơn vị</t>
  </si>
  <si>
    <t>Tổng số CBCC,VC theo biên chế được cấp có thẩm quyền giao năm 2014</t>
  </si>
  <si>
    <t>Tổng số đối tượng được hưởng</t>
  </si>
  <si>
    <t>Trợ cấp lần đầu theo NĐ 116</t>
  </si>
  <si>
    <t>Trợ cấp chuyển vùng theo NĐ 116</t>
  </si>
  <si>
    <t>Tổng số</t>
  </si>
  <si>
    <t>Chia ra</t>
  </si>
  <si>
    <t>Tổng hệ số lương+phụ cấp chức vụ,thâm niên vượt khung bình quân</t>
  </si>
  <si>
    <t>Số năm công tác bình quân tại vùng ĐBKK</t>
  </si>
  <si>
    <t>Tên xã ĐBKK hoặc thôn, xã (theo NĐ 116)</t>
  </si>
  <si>
    <t>Tăng từ 1/7/2013 đến 31/12/2013</t>
  </si>
  <si>
    <t>Trong đó các đối tượng hưởng NĐ 61</t>
  </si>
  <si>
    <t>Xã 135 theo QĐ số 2405/QĐ-TTg ngày 10/12/2013 của Thủ tướng Chính phủ</t>
  </si>
  <si>
    <t>Thôn đặc biệt khó khăn theo QĐ số 582/QĐ-UBDT ngày 18/12/2013 của Ủy ban Dân tộc</t>
  </si>
  <si>
    <t>Biểu số 8c</t>
  </si>
  <si>
    <t>TỔNG HỢP PHỤ CẤP THU HÚT THEO NGHỊ ĐỊNH SỐ 116/2010/NĐ-CP ĐỐI VỚI CÁC ĐƠN VỊ 
KHÔNG THUỘC PHẠM VI NGHỊ ĐỊNH SỐ 61/2006/NĐ-CP VÀ NGHỊ ĐỊNH SỐ 64/2009/NĐ-CP</t>
  </si>
  <si>
    <t>Đối tượng được hưởng phụ cấp thu hút</t>
  </si>
  <si>
    <t xml:space="preserve">Phụ cấp thu hút </t>
  </si>
  <si>
    <t xml:space="preserve">Ghi chú </t>
  </si>
  <si>
    <t>Tổng hệ số lương và phụ cấp</t>
  </si>
  <si>
    <t>Tr. đó tổng hệ số lương ngạch bậc</t>
  </si>
  <si>
    <t>Tổng hệ số  phụ cấp CV, VK</t>
  </si>
  <si>
    <t xml:space="preserve">Tổng hệ số phụ cấp thu hút </t>
  </si>
  <si>
    <t>Phụ cấp thu hút theo mức lương 830</t>
  </si>
  <si>
    <t>Phụ cấp thu hút theo mức lương 1.150</t>
  </si>
  <si>
    <t>Phụ cấp thu hút năm 2013</t>
  </si>
  <si>
    <t>Tên xã ĐBKK hoặc thôn …. Xã</t>
  </si>
  <si>
    <t xml:space="preserve">Quyết định của cơ quan có thẩm quyền công nhận xã, thôn, bản ĐBKK </t>
  </si>
  <si>
    <t>3=4+5</t>
  </si>
  <si>
    <t>6=3*0,7</t>
  </si>
  <si>
    <t>7=6*830 x số tháng được hưởng</t>
  </si>
  <si>
    <t>8=6*1.150 x số tháng được hưởng</t>
  </si>
  <si>
    <t>9=6 x mức lương cơ sở x số tháng được hưởng</t>
  </si>
  <si>
    <t>Võ Bá Toàn</t>
  </si>
  <si>
    <t>Phạm Việt Nam</t>
  </si>
  <si>
    <t>Bùi Văn Sang</t>
  </si>
  <si>
    <t>Hồ Xuân Duyệt</t>
  </si>
  <si>
    <t>Nguyễn Công Bắc</t>
  </si>
  <si>
    <t>Xã Hương Nguyên</t>
  </si>
  <si>
    <t>Nguyễn Quang Hải</t>
  </si>
  <si>
    <t>Trần Quốc  Bảo</t>
  </si>
  <si>
    <t>Hồ Xuân Lim</t>
  </si>
  <si>
    <t>Lê Duy Phan</t>
  </si>
  <si>
    <t>Hồ Văn Nhuận</t>
  </si>
  <si>
    <t>Lê Đình Phúc</t>
  </si>
  <si>
    <t>Đoàn Quyết Thắng</t>
  </si>
  <si>
    <t>Lê Văn Tám</t>
  </si>
  <si>
    <t>Hoàng Thanh Cương</t>
  </si>
  <si>
    <t>Hoàng Vui</t>
  </si>
  <si>
    <t>Hạt KL KBT Sao La</t>
  </si>
  <si>
    <t>Cao Ngọc Thành</t>
  </si>
  <si>
    <t>Phạm Văn Tâm</t>
  </si>
  <si>
    <t>Lê Văn Tú</t>
  </si>
  <si>
    <t>Lê Thanh Hướng</t>
  </si>
  <si>
    <t>Phạm Văn Thăng</t>
  </si>
  <si>
    <t>Hạt KL Phú Vang</t>
  </si>
  <si>
    <t>Bùi Văn Phận</t>
  </si>
  <si>
    <t>Xã Vinh An</t>
  </si>
  <si>
    <t xml:space="preserve"> Xã bãi ngang theo QĐ 539/QĐ-TTg ngày 01/4/2013 của Thủ tướng Chính phủ</t>
  </si>
  <si>
    <t>Cao Ngọc Minh</t>
  </si>
  <si>
    <t>Lê Thanh Phương</t>
  </si>
  <si>
    <t>BQL Khu bảo tồn Sao la</t>
  </si>
  <si>
    <t>V</t>
  </si>
  <si>
    <t>BQL Rừng PH A Lưới</t>
  </si>
  <si>
    <t>Xã A Roàng</t>
  </si>
  <si>
    <t>Dương Công Sử</t>
  </si>
  <si>
    <t>Đinh Y Nóc</t>
  </si>
  <si>
    <t>Văn Hữu Chánh</t>
  </si>
  <si>
    <t>Trần Viết Tỵ</t>
  </si>
  <si>
    <t>VI</t>
  </si>
  <si>
    <t>Lê Trung Đức</t>
  </si>
  <si>
    <t>Trần Xuân Vĩnh</t>
  </si>
  <si>
    <t>BQL Rừng PH Bắc Hải Vân</t>
  </si>
  <si>
    <t>Nguyễn Hồng Linh</t>
  </si>
  <si>
    <t>Xã Lộc Vĩnh</t>
  </si>
  <si>
    <t>UBND TỈNH THỪA THIÊN HUẾ</t>
  </si>
  <si>
    <t>Biểu 8e</t>
  </si>
  <si>
    <t>NHU CẦU KINH PHÍ TRỢ CẤP THAM QUAN, HỌC TẬP VÀ THANH TOÁN TIỀN TÀU XE THEO NGHỊ ĐỊNH SỐ 116/2010/NĐ-CP 
KHÔNG THUỘC PHẠM VI NGHỊ ĐỊNH SỐ 61/2006/NĐ-CP VÀ NGHỊ ĐỊNH SỐ 64/2009/NĐ-CP</t>
  </si>
  <si>
    <t>Đv: triệu đồng.</t>
  </si>
  <si>
    <t>Số TT</t>
  </si>
  <si>
    <t xml:space="preserve">Đơn vị                      Chỉ tiêu </t>
  </si>
  <si>
    <t>Tổng số tiền</t>
  </si>
  <si>
    <t xml:space="preserve">Thanh toán tiền tàu xe </t>
  </si>
  <si>
    <t xml:space="preserve">Trợ cấp tham quan học tập, bồi dưỡng chuyên môn nghiệp vụ </t>
  </si>
  <si>
    <t xml:space="preserve">Số CBCC,VC, người hưởng lương </t>
  </si>
  <si>
    <t xml:space="preserve">Số CBCC,VC, người hưởng lương trong LLVT </t>
  </si>
  <si>
    <t>TỔNG SỐ</t>
  </si>
  <si>
    <t>Nguyễn Văn A</t>
  </si>
  <si>
    <t>Nguyễn Văn B</t>
  </si>
  <si>
    <t>Biểu 8</t>
  </si>
  <si>
    <t xml:space="preserve">TỔNG HỢP KINH PHÍ THỰC HIỆN CHẾ ĐỘ PHỤ CẤP, TRỢ CẤP ĐỐI VỚI </t>
  </si>
  <si>
    <t xml:space="preserve">CÁN BỘ, CÔNG CHỨC, VIÊN CHỨC VÀ NGƯỜI ĐƯỢC HƯỞNG LƯƠNG TRONG LỰC LƯỢNG VŨ TRANG </t>
  </si>
  <si>
    <t>CÔNG TÁC Ở VÙNG CÓ ĐIỀU KIỆN KINH TẾ-XÃ HỘI ĐẶC BIỆT KHÓ KHĂN</t>
  </si>
  <si>
    <t>Phụ cấp công tác lâu năm</t>
  </si>
  <si>
    <t>Trợ cấp lần đầu và trợ cấp chuyển vùng</t>
  </si>
  <si>
    <t>Trợ cấp tiền mua và vận chuyển nước ngọt</t>
  </si>
  <si>
    <t>Trợ cấp một lần khi chuyển công tác ra khỏi vùng có điều kiện KT-XH ĐBKK hoặc nghỉ hưu</t>
  </si>
  <si>
    <t>Số CBCC,VC được hưởng</t>
  </si>
  <si>
    <t>Kế toán trưởng</t>
  </si>
  <si>
    <t>GIÁM ĐỐC</t>
  </si>
  <si>
    <t>Nguyễn Hữu Lân</t>
  </si>
  <si>
    <t>Nguyễn Thị Cảnh</t>
  </si>
  <si>
    <t>Phụ lục 10</t>
  </si>
  <si>
    <t>Đơn vị</t>
  </si>
  <si>
    <t>Cộng</t>
  </si>
  <si>
    <t>Hoạt động lâm sinh</t>
  </si>
  <si>
    <t>Tổng khối lượng (ha)</t>
  </si>
  <si>
    <t>Đơn giá   (đ)</t>
  </si>
  <si>
    <t>Thành tiền (trđ)</t>
  </si>
  <si>
    <t>QLBVR (ha)</t>
  </si>
  <si>
    <t>Khoanh nuôi (ha)</t>
  </si>
  <si>
    <t>BQL RPH Sông Bồ</t>
  </si>
  <si>
    <t>BQL RPH Bắc Hải Vân</t>
  </si>
  <si>
    <t>BQL RPH Sông Hương</t>
  </si>
  <si>
    <t>BQL RPH Hương Thủy</t>
  </si>
  <si>
    <t>BQL KBTTN Phong Điền</t>
  </si>
  <si>
    <t>BQL RPH A Lưới</t>
  </si>
  <si>
    <t>BQL RPH Nam Đông</t>
  </si>
  <si>
    <t>Công ty LT Tiền Phong</t>
  </si>
  <si>
    <t>Chi phí QLDA</t>
  </si>
  <si>
    <t>Chi phí thẩm định dự toán</t>
  </si>
  <si>
    <t>Chi phí thiết kế</t>
  </si>
  <si>
    <t>Tổng cộng(triệu đồng)</t>
  </si>
  <si>
    <t>Công ty LN Phú Lộc</t>
  </si>
  <si>
    <t>BQL KBT Sao La</t>
  </si>
  <si>
    <t>Chi phí lập hồ sơ khoán ban đầu</t>
  </si>
  <si>
    <t>Chi phí thẩm định thiết kế KT</t>
  </si>
  <si>
    <t>Công ty LN Nam Hòa</t>
  </si>
  <si>
    <t>Kinh phí khoán QLBVR và khoanh nuôi đối với các đơn vị lâm nghiệp theo Quyết định 60/2010/QĐ-TTg</t>
  </si>
  <si>
    <t xml:space="preserve">Để lại đơn vị </t>
  </si>
  <si>
    <t>Biểu số 01/DT</t>
  </si>
  <si>
    <t>Chi thường xuyên chưa trừ tiết kiệm 10%</t>
  </si>
  <si>
    <t xml:space="preserve">Số biên chế được duyệt nhưng chưa tuyển ( dự kiến theo hệ số lương 2,34/biên chế) </t>
  </si>
  <si>
    <t>Các khoản phụ cấp, trợ cấp, các chế độ, chính sách ngoài quỹ lương (Phụ cấp cấp uỷ)</t>
  </si>
  <si>
    <t>Chi cục Khai thác và BV NLTS</t>
  </si>
  <si>
    <t>Chi cục Quản lý CLNLS và TS</t>
  </si>
  <si>
    <t>Quỹ lương, phụ cấp và các khoản đóng góp</t>
  </si>
  <si>
    <t>Định mức chi thường xuyên cho số biên chế được giao</t>
  </si>
  <si>
    <t>Bổ sung ngoài định mức chi thường xuyên</t>
  </si>
  <si>
    <t>Số biên chế thực có mặt tính đến thời điểm lập dự toán</t>
  </si>
  <si>
    <t>5=6+7</t>
  </si>
  <si>
    <t>11=5+8+9+10</t>
  </si>
  <si>
    <t>Văn phòng Sở</t>
  </si>
  <si>
    <t>Chi cục Bảo vệ thực vật</t>
  </si>
  <si>
    <t>Chi cục Phát triển nông thôn</t>
  </si>
  <si>
    <t>Chi cục Lâm nghiệp</t>
  </si>
  <si>
    <t>Chi cục Nuôi trồng thuỷ sản</t>
  </si>
  <si>
    <t xml:space="preserve">- CB biên chế </t>
  </si>
  <si>
    <t>- Hợp đồng 68</t>
  </si>
  <si>
    <t xml:space="preserve">Phí và lệ phí </t>
  </si>
  <si>
    <t xml:space="preserve">                                                               Đơn vị báo cáo :  </t>
  </si>
  <si>
    <t xml:space="preserve">                                            Đơn vị:  </t>
  </si>
  <si>
    <t xml:space="preserve">  ĐƠN VỊ : </t>
  </si>
  <si>
    <t xml:space="preserve">                                                                      Đơn vị:  </t>
  </si>
  <si>
    <t>Công chức, viên chức</t>
  </si>
  <si>
    <t>Hợp đồng 68/2000/NĐ-CP</t>
  </si>
  <si>
    <t>Phụ cấp công vụ ( 25%)</t>
  </si>
  <si>
    <t xml:space="preserve">Trần Đức </t>
  </si>
  <si>
    <t xml:space="preserve">Lê Quang </t>
  </si>
  <si>
    <t xml:space="preserve">Trần Đại </t>
  </si>
  <si>
    <t>Tổng số CBCC,VC theo biên chế được cấp có thẩm quyền giao năm 2016</t>
  </si>
  <si>
    <t>Đơn vị:</t>
  </si>
  <si>
    <t>Tên mô hình</t>
  </si>
  <si>
    <t>Giải pháp đầu tư</t>
  </si>
  <si>
    <t>Quy mô</t>
  </si>
  <si>
    <t>Số con/hộ</t>
  </si>
  <si>
    <t>Số lồng/hộ</t>
  </si>
  <si>
    <t>Diện tích/hộ; số hộ</t>
  </si>
  <si>
    <t>Kinh phí đầu tư</t>
  </si>
  <si>
    <t>Nhà nước hỗ trợ</t>
  </si>
  <si>
    <t>Nhân dân đóng góp</t>
  </si>
  <si>
    <t>Hiệu quả kinh tế</t>
  </si>
  <si>
    <t>Địa điểm đầu tư(xã)</t>
  </si>
  <si>
    <t>Hạng mục</t>
  </si>
  <si>
    <t>Đơn giá</t>
  </si>
  <si>
    <t xml:space="preserve">Thành tiền </t>
  </si>
  <si>
    <t xml:space="preserve">Đơn vị: </t>
  </si>
  <si>
    <t>QUẢN LÝ HÀNH CHÍNH</t>
  </si>
  <si>
    <t>SỰ NGHIỆP NÔNG LÂM TL-TS ( I+II)</t>
  </si>
  <si>
    <t>SỰ NGHIỆP KINH TẾ</t>
  </si>
  <si>
    <t>Mô hình xây dựng nông thôn mới</t>
  </si>
  <si>
    <t>E</t>
  </si>
  <si>
    <t>F</t>
  </si>
  <si>
    <t>Kinh phí di dân</t>
  </si>
  <si>
    <t xml:space="preserve">TỔNG CỘNG </t>
  </si>
  <si>
    <t>ĐVT</t>
  </si>
  <si>
    <t>BÁO CÁO DỰ TOÁN THU, CHI NGÂN SÁCH NĂM 2017</t>
  </si>
  <si>
    <t xml:space="preserve">                + Báo cáo tình hình thực hiện nhiệm vụ ngân sách nhà nước năm 2016. </t>
  </si>
  <si>
    <t xml:space="preserve">                +  Xây dựng dự toán thu, chi ngân sách nhà nước năm 2017.</t>
  </si>
  <si>
    <r>
      <t xml:space="preserve">                </t>
    </r>
    <r>
      <rPr>
        <b/>
        <sz val="13"/>
        <rFont val="Times New Roman"/>
        <family val="1"/>
      </rPr>
      <t xml:space="preserve"> Lưu ý : </t>
    </r>
    <r>
      <rPr>
        <sz val="13"/>
        <rFont val="Times New Roman"/>
        <family val="1"/>
      </rPr>
      <t>Tuyệt đối không được đưa vào trong Kế hoạch năm 2017 những đối tượng chưa được cấp có thẩm quyền giao chỉ tiêu biên chế. Hệ số lương tính mức lương hưởng từ 01/01/2017.( Những đối tượng nâng lương thuộc 6 tháng cuối năm 2016 thì dự kiến nâng lương và ghi vào cột ghi chú ). Đối với những đơn vị chưa tuyển dụng đủ số biên chế được cấp có thẩm quyền phê duyệt thì lấy hệ số lương mức 2,34 để lập dự toán ( ghi tên : Nguyễn Văn A)</t>
    </r>
  </si>
  <si>
    <r>
      <t xml:space="preserve">       Sau đó đóng tập 2 bộ bao gồm: Bản báo cáo đánh giá tình hình thực hiện thu, chi ngân sách năm 2016 và xây dựng dự toán năm 2017 và các biểu có liên quan kèm theo (ký tên đóng dấu; </t>
    </r>
    <r>
      <rPr>
        <b/>
        <sz val="13"/>
        <rFont val="Times New Roman"/>
        <family val="1"/>
      </rPr>
      <t>đồng thời gửi bảng Photocopy bảng lương tháng 7/2016 để đối chiếu</t>
    </r>
    <r>
      <rPr>
        <sz val="13"/>
        <rFont val="Times New Roman"/>
        <family val="1"/>
      </rPr>
      <t xml:space="preserve">) gửi về phòng Kế hoạch Tài chính Sở trước ngày 31/7/2016.  </t>
    </r>
  </si>
  <si>
    <t>DANH MỤC CÁC MÔ HÌNH ĐẦU TƯ  HỖ TRỢ PHÁT TRIỂN SẢN XUẤT NÔNG LÂM NGƯ NGHIỆP NĂM 2017</t>
  </si>
  <si>
    <t>DANH MỤC CÁC KHOẢN CHI KHÔNG THƯỜNG XUYÊN NĂM 2017</t>
  </si>
  <si>
    <t>DỰ KIẾN KINH PHÍ QUẢN LÝ VÀ BẢO VỆ RỪNG NĂM 2017</t>
  </si>
  <si>
    <t>NHU CẦU KINH PHÍ PHỤ CẤP CÔNG TÁC LÂU NĂM Ở VÙNG CÓ ĐIỀU KIỆN KINH TẾ XÃ HỘI ĐẶC BIỆT KHÓ KHĂN
THEO NGHỊ ĐỊNH SỐ 116/2010/NĐ-CP NĂM 2017</t>
  </si>
  <si>
    <t>THEO NGHỊ ĐỊNH SỐ 116/2010/NĐ-CP NĂM 2017</t>
  </si>
  <si>
    <t>Trong đó số đối tượng tăng trong năm 2017</t>
  </si>
  <si>
    <t xml:space="preserve">Tăng từ 1/1/2017 </t>
  </si>
  <si>
    <t>NĂM 2017</t>
  </si>
  <si>
    <t>DỰ TOÁN CHI CƠ QUAN, ĐƠN VỊ NĂM 2017</t>
  </si>
  <si>
    <t>BIỂU TỔNG HỢP DỰ TOÁN THU, CHI NGÂN SÁCH NĂM 2017</t>
  </si>
  <si>
    <t>Dự toán giao đầu năm 2016 ( Không bao gồm số bổ sung trong năm)</t>
  </si>
  <si>
    <t>Ước thực hiện năm 2016</t>
  </si>
  <si>
    <t>Kế hoạch năm 2017</t>
  </si>
  <si>
    <r>
      <t xml:space="preserve">Ghi chú: </t>
    </r>
    <r>
      <rPr>
        <sz val="12"/>
        <rFont val="Times New Roman"/>
        <family val="1"/>
      </rPr>
      <t>Chi thực hiện các đề án, các nhiệm vụ khác : Cơ sở pháp lý, nêu rõ tổng mức, kinh phí đã bố trí, kinh phí còn phải bố trí, kinh phí bố trí năm 2016 và kế hoạch năm 2017</t>
    </r>
  </si>
  <si>
    <t>Ngày        tháng 7 năm 2016</t>
  </si>
  <si>
    <t>BẢNG ĐĂNG KÝ TIỀN LƯƠNG VÀ CÁC KHOẢN ĐÓNG GÓP THEO LƯƠNG NĂM 2017 ( Có đến 01-01-2017 theo hệ số thực nhận và biên chế được giao)</t>
  </si>
  <si>
    <t xml:space="preserve">Đơn vị:  </t>
  </si>
  <si>
    <t>QUỸ LƯƠNG NĂM 2017 (đồng)</t>
  </si>
  <si>
    <t>Ngày       tháng 7 năm  2016</t>
  </si>
  <si>
    <t>BÁO CÁO KINH PHÍ BẢO HIỂM THẤT NGHIỆP NĂM 2017 (Theo Nghị Định số  127/2008/NĐ-CP)</t>
  </si>
  <si>
    <t>TỔNG KINH PHÍ ĐÓNG GÓP BHTN NĂM 2017 (đồng)</t>
  </si>
  <si>
    <t>TỔNG LƯƠNG VÀ CÁC KHOẢN PHỤ CẤP 01/01/2017</t>
  </si>
  <si>
    <t>Ngày        tháng 7 năm  2016</t>
  </si>
  <si>
    <t>TỔNG HỢP CHI THƯỜNG XUYÊN NĂM 2017 ( Có đến 01-01-2017 theo biên chế được giao)</t>
  </si>
  <si>
    <t>Hương Trà, ngày       tháng 7 năm 2016</t>
  </si>
  <si>
    <t>TỔNG HỢP KINH PHÍ PHỤ CẤP TRÁCH NHIỆM ĐỐI VỚI CẤP ỦY VIÊN NĂM 2017</t>
  </si>
  <si>
    <t>Tổng phụ cấp năm 2017 (đồng)</t>
  </si>
  <si>
    <t>BÁO CÁO TÌNH HÌNH THỰC HIỆN THU CHI HOẠT ĐỘNG SỰ NGHIỆP VÀ SẢN XUẤT KINH DOANH  NĂM 2016 VÀ KẾ HOẠCH 2017</t>
  </si>
  <si>
    <t>Thực hiện 6 tháng năm 2016</t>
  </si>
  <si>
    <t>Dự toán năm 2017</t>
  </si>
  <si>
    <t>Số biên chế được cấp có thẩm quyền giao năm 2017</t>
  </si>
  <si>
    <t>Huế, ngày       tháng  7 năm 2016</t>
  </si>
  <si>
    <t>Ngày 29 tháng 7  năm 2016</t>
  </si>
</sst>
</file>

<file path=xl/styles.xml><?xml version="1.0" encoding="utf-8"?>
<styleSheet xmlns="http://schemas.openxmlformats.org/spreadsheetml/2006/main">
  <numFmts count="10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0.000"/>
    <numFmt numFmtId="171" formatCode="#,##0.000"/>
    <numFmt numFmtId="172" formatCode="#,##0.0"/>
    <numFmt numFmtId="173" formatCode="0.0"/>
    <numFmt numFmtId="174" formatCode="_(* #,##0_);_(* \(#,##0\);_(* &quot;-&quot;??_);_(@_)"/>
    <numFmt numFmtId="175" formatCode="_-* #,##0.0\ _€_-;\-* #,##0.0\ _€_-;_-* &quot;-&quot;??\ _€_-;_-@_-"/>
    <numFmt numFmtId="176" formatCode="_-* #,##0\ _€_-;\-* #,##0\ _€_-;_-* &quot;-&quot;??\ _€_-;_-@_-"/>
    <numFmt numFmtId="177" formatCode="_ * #,##0_ ;_ * \-#,##0_ ;_ * &quot;-&quot;??_ ;_ @_ "/>
    <numFmt numFmtId="178" formatCode="#,##0;[Red]#,##0"/>
    <numFmt numFmtId="179" formatCode="_(* #,##0.0_);_(* \(#,##0.0\);_(* &quot;-&quot;??_);_(@_)"/>
    <numFmt numFmtId="180" formatCode="_(* #,##0.000_);_(* \(#,##0.000\);_(* &quot;-&quot;??_);_(@_)"/>
    <numFmt numFmtId="181" formatCode="_-* #,##0.000_-;\-* #,##0.000_-;_-* &quot;-&quot;??_-;_-@_-"/>
    <numFmt numFmtId="182" formatCode="_-* #,##0.0_-;\-* #,##0.0_-;_-* &quot;-&quot;??_-;_-@_-"/>
    <numFmt numFmtId="183" formatCode="_-* #,##0.00_-;\-* #,##0.00_-;_-* &quot;-&quot;??_-;_-@_-"/>
    <numFmt numFmtId="184" formatCode="_-* #,##0_-;\-* #,##0_-;_-* &quot;-&quot;??_-;_-@_-"/>
    <numFmt numFmtId="185" formatCode="_(* #,##0.000_);_(* \(#,##0.000\);_(* &quot;-&quot;???_);_(@_)"/>
    <numFmt numFmtId="186" formatCode="_-&quot;€&quot;* #,##0_-;\-&quot;€&quot;* #,##0_-;_-&quot;€&quot;* &quot;-&quot;_-;_-@_-"/>
    <numFmt numFmtId="187" formatCode="&quot;€&quot;###,0&quot;.&quot;00_);\(&quot;€&quot;###,0&quot;.&quot;00\)"/>
    <numFmt numFmtId="188" formatCode="#,##0\ &quot;DM&quot;;\-#,##0\ &quot;DM&quot;"/>
    <numFmt numFmtId="189" formatCode="&quot;\&quot;#,##0;[Red]&quot;\&quot;&quot;\&quot;\-#,##0"/>
    <numFmt numFmtId="190" formatCode="&quot;\&quot;#,##0.00;[Red]&quot;\&quot;&quot;\&quot;&quot;\&quot;&quot;\&quot;&quot;\&quot;&quot;\&quot;\-#,##0.00"/>
    <numFmt numFmtId="191" formatCode="_-* #,##0_-;\-* #,##0_-;_-* &quot;-&quot;_-;_-@_-"/>
    <numFmt numFmtId="192" formatCode="&quot;€&quot;#,##0_);[Red]\(&quot;€&quot;#,##0\)"/>
    <numFmt numFmtId="193" formatCode="_-* #,##0\ _F_-;\-* #,##0\ _F_-;_-* &quot;-&quot;\ _F_-;_-@_-"/>
    <numFmt numFmtId="194" formatCode="_-&quot;$&quot;* #,##0_-;\-&quot;$&quot;* #,##0_-;_-&quot;$&quot;* &quot;-&quot;_-;_-@_-"/>
    <numFmt numFmtId="195" formatCode="_-* ###,0&quot;.&quot;00_-;\-* ###,0&quot;.&quot;00_-;_-* &quot;-&quot;??_-;_-@_-"/>
    <numFmt numFmtId="196" formatCode="_(* ###,0&quot;.&quot;00_);_(* \(###,0&quot;.&quot;00\);_(* &quot;-&quot;??_);_(@_)"/>
    <numFmt numFmtId="197" formatCode="_(&quot;€&quot;* #,##0_);_(&quot;€&quot;* \(#,##0\);_(&quot;€&quot;* &quot;-&quot;_);_(@_)"/>
    <numFmt numFmtId="198" formatCode="_-* #,##0\ _m_k_-;\-* #,##0\ _m_k_-;_-* &quot;-&quot;\ _m_k_-;_-@_-"/>
    <numFmt numFmtId="199" formatCode="_ &quot;\&quot;* #,##0_ ;_ &quot;\&quot;* \-#,##0_ ;_ &quot;\&quot;* &quot;-&quot;_ ;_ @_ "/>
    <numFmt numFmtId="200" formatCode="&quot;\&quot;#,##0.00;[Red]&quot;\&quot;\-#,##0.00"/>
    <numFmt numFmtId="201" formatCode="&quot;\&quot;#,##0;[Red]&quot;\&quot;\-#,##0"/>
    <numFmt numFmtId="202" formatCode="&quot;Dong&quot;#,##0.00_);[Red]\(&quot;Dong&quot;#,##0.00\)"/>
    <numFmt numFmtId="203" formatCode="###\ ###\ ###"/>
    <numFmt numFmtId="204" formatCode="_(&quot;Dong&quot;* #,##0_);_(&quot;Dong&quot;* \(#,##0\);_(&quot;Dong&quot;* &quot;-&quot;_);_(@_)"/>
    <numFmt numFmtId="205" formatCode="##.###\ ###\ ###"/>
    <numFmt numFmtId="206" formatCode="#\ ###\ ##0"/>
    <numFmt numFmtId="207" formatCode="_(\$* #,##0.00_);_(\$* \(#,##0.00\);_(\$* &quot;-&quot;??_);_(@_)"/>
    <numFmt numFmtId="208" formatCode=".\ ##;000000000000000000000000000000000000000000000000000000000000000000000000000000000000000000000000000000000000"/>
    <numFmt numFmtId="209" formatCode="#,##0\ &quot;$&quot;_);\(#,##0\ &quot;$&quot;\)"/>
    <numFmt numFmtId="210" formatCode="&quot;€&quot;###,0&quot;.&quot;00_);[Red]\(&quot;€&quot;###,0&quot;.&quot;00\)"/>
    <numFmt numFmtId="211" formatCode="0&quot;.&quot;000"/>
    <numFmt numFmtId="212" formatCode="#,##0\ &quot;$&quot;_);[Red]\(#,##0\ &quot;$&quot;\)"/>
    <numFmt numFmtId="213" formatCode="###,0&quot;.&quot;00\ &quot;$&quot;_);\(###,0&quot;.&quot;00\ &quot;$&quot;\)"/>
    <numFmt numFmtId="214" formatCode="###,0&quot;.&quot;00\ &quot;$&quot;_);[Red]\(###,0&quot;.&quot;00\ &quot;$&quot;\)"/>
    <numFmt numFmtId="215" formatCode="_-* #,##0.00\ &quot;F&quot;_-;\-* #,##0.00\ &quot;F&quot;_-;_-* &quot;-&quot;??\ &quot;F&quot;_-;_-@_-"/>
    <numFmt numFmtId="216" formatCode="0.000_)"/>
    <numFmt numFmtId="217" formatCode="&quot;￥&quot;#,##0;&quot;￥&quot;\-#,##0"/>
    <numFmt numFmtId="218" formatCode="_(* #,##0.0000_);_(* \(#,##0.0000\);_(* &quot;-&quot;??_);_(@_)"/>
    <numFmt numFmtId="219" formatCode="00.000"/>
    <numFmt numFmtId="220" formatCode="_-* #,##0.00\ _V_N_D_-;\-* #,##0.00\ _V_N_D_-;_-* &quot;-&quot;??\ _V_N_D_-;_-@_-"/>
    <numFmt numFmtId="221" formatCode="#,##0\ &quot;þ&quot;;[Red]\-#,##0\ &quot;þ&quot;"/>
    <numFmt numFmtId="222" formatCode="_-&quot;€&quot;* #,##0.00_-;\-&quot;€&quot;* #,##0.00_-;_-&quot;€&quot;* &quot;-&quot;??_-;_-@_-"/>
    <numFmt numFmtId="223" formatCode="#\ ###\ ###"/>
    <numFmt numFmtId="224" formatCode="\$#,##0\ ;\(\$#,##0\)"/>
    <numFmt numFmtId="225" formatCode="_ &quot;\&quot;* #,##0.00_ ;_ &quot;\&quot;* &quot;\&quot;&quot;\&quot;&quot;\&quot;&quot;\&quot;&quot;\&quot;&quot;\&quot;&quot;\&quot;&quot;\&quot;&quot;\&quot;\-#,##0.00_ ;_ &quot;\&quot;* &quot;-&quot;??_ ;_ @_ "/>
    <numFmt numFmtId="226" formatCode="#\ ###\ ##0.0"/>
    <numFmt numFmtId="227" formatCode="#\ ###\ ###\ .00"/>
    <numFmt numFmtId="228" formatCode="_-* #,##0\ _₫_-;\-* #,##0\ _₫_-;_-* &quot;-&quot;\ _₫_-;_-@_-"/>
    <numFmt numFmtId="229" formatCode="_-* #,##0.00\ _₫_-;\-* #,##0.00\ _₫_-;_-* &quot;-&quot;??\ _₫_-;_-@_-"/>
    <numFmt numFmtId="230" formatCode="_ * #,##0.00_)_d_ ;_ * \(#,##0.00\)_d_ ;_ * &quot;-&quot;??_)_d_ ;_ @_ "/>
    <numFmt numFmtId="231" formatCode="#,###;\-#,###;&quot;&quot;;_(@_)"/>
    <numFmt numFmtId="232" formatCode="#."/>
    <numFmt numFmtId="233" formatCode="#,###"/>
    <numFmt numFmtId="234" formatCode="#,##0_ ;[Red]\-#,##0\ "/>
    <numFmt numFmtId="235" formatCode="&quot;$&quot;###,0&quot;.&quot;00_);[Red]\(&quot;$&quot;###,0&quot;.&quot;00\)"/>
    <numFmt numFmtId="236" formatCode="&quot;\&quot;#,##0;[Red]\-&quot;\&quot;#,##0"/>
    <numFmt numFmtId="237" formatCode="&quot;\&quot;#,##0.00;\-&quot;\&quot;#,##0.00"/>
    <numFmt numFmtId="238" formatCode="#,##0&quot; F&quot;;\-#,##0&quot; F&quot;"/>
    <numFmt numFmtId="239" formatCode="_ * #,##0.00_)&quot;£&quot;_ ;_ * \(#,##0.00\)&quot;£&quot;_ ;_ * &quot;-&quot;??_)&quot;£&quot;_ ;_ @_ "/>
    <numFmt numFmtId="240" formatCode="#,##0.000_);\(#,##0.000\)"/>
    <numFmt numFmtId="241" formatCode="_-&quot;$&quot;* #,##0.00_-;\-&quot;$&quot;* #,##0.00_-;_-&quot;$&quot;* &quot;-&quot;??_-;_-@_-"/>
    <numFmt numFmtId="242" formatCode="#,##0.0_);\(#,##0.0\)"/>
    <numFmt numFmtId="243" formatCode="0.0%;\(0.0%\)"/>
    <numFmt numFmtId="244" formatCode="_-* #,##0.0\ _F_-;\-* #,##0.0\ _F_-;_-* &quot;-&quot;??\ _F_-;_-@_-"/>
    <numFmt numFmtId="245" formatCode="#,##0.00\ &quot;F&quot;;[Red]\-#,##0.00\ &quot;F&quot;"/>
    <numFmt numFmtId="246" formatCode="_-&quot;£&quot;* #,##0.00_-;\-&quot;£&quot;* #,##0.00_-;_-&quot;£&quot;* &quot;-&quot;??_-;_-@_-"/>
    <numFmt numFmtId="247" formatCode="0.00000000"/>
    <numFmt numFmtId="248" formatCode="&quot;£&quot;#,##0;\-&quot;£&quot;#,##0"/>
    <numFmt numFmtId="249" formatCode="&quot;\&quot;#,##0;&quot;\&quot;\-#,##0"/>
    <numFmt numFmtId="250" formatCode="#,##0.00\ \ \ \ "/>
    <numFmt numFmtId="251" formatCode="_-* ###,0&quot;.&quot;00\ _F_B_-;\-* ###,0&quot;.&quot;00\ _F_B_-;_-* &quot;-&quot;??\ _F_B_-;_-@_-"/>
    <numFmt numFmtId="252" formatCode="#,##0.00\ &quot;F&quot;;\-#,##0.00\ &quot;F&quot;"/>
    <numFmt numFmtId="253" formatCode="#,##0\ &quot;F&quot;;\-#,##0\ &quot;F&quot;"/>
    <numFmt numFmtId="254" formatCode="#,##0\ &quot;F&quot;;[Red]\-#,##0\ &quot;F&quot;"/>
    <numFmt numFmtId="255" formatCode="#.00\ ##0"/>
    <numFmt numFmtId="256" formatCode="#.\ ##0"/>
    <numFmt numFmtId="257" formatCode="#,###,###.00"/>
    <numFmt numFmtId="258" formatCode="#,###,###,###.00"/>
    <numFmt numFmtId="259" formatCode="_-&quot;£&quot;* #,##0_-;\-&quot;£&quot;* #,##0_-;_-&quot;£&quot;* &quot;-&quot;_-;_-@_-"/>
    <numFmt numFmtId="260" formatCode="_-* #,##0\ _®_-;\-* #,##0\ _®_-;_-* &quot;-&quot;\ _®_-;_-@_-"/>
    <numFmt numFmtId="261" formatCode="_ * #,##0.000_ ;_ * \-#,##0.000_ ;_ * &quot;-&quot;??_ ;_ @_ "/>
    <numFmt numFmtId="262" formatCode="_ * #,##0.0000_ ;_ * \-#,##0.0000_ ;_ * &quot;-&quot;??_ ;_ @_ "/>
    <numFmt numFmtId="263" formatCode="_-* #,##0.0000\ _€_-;\-* #,##0.0000\ _€_-;_-* &quot;-&quot;??\ _€_-;_-@_-"/>
  </numFmts>
  <fonts count="172">
    <font>
      <sz val="12"/>
      <name val=".VnTime"/>
      <family val="0"/>
    </font>
    <font>
      <sz val="12"/>
      <name val="Times New Roman"/>
      <family val="1"/>
    </font>
    <font>
      <b/>
      <sz val="12"/>
      <name val="Times New Roman"/>
      <family val="1"/>
    </font>
    <font>
      <i/>
      <sz val="12"/>
      <name val="Times New Roman"/>
      <family val="1"/>
    </font>
    <font>
      <sz val="14"/>
      <name val="Times New Roman"/>
      <family val="1"/>
    </font>
    <font>
      <b/>
      <sz val="14"/>
      <name val="Times New Roman"/>
      <family val="1"/>
    </font>
    <font>
      <b/>
      <sz val="10"/>
      <name val="Times New Roman"/>
      <family val="1"/>
    </font>
    <font>
      <sz val="10"/>
      <name val="Times New Roman"/>
      <family val="1"/>
    </font>
    <font>
      <b/>
      <sz val="8"/>
      <name val="Times New Roman"/>
      <family val="1"/>
    </font>
    <font>
      <b/>
      <sz val="10"/>
      <color indexed="10"/>
      <name val="Times New Roman"/>
      <family val="1"/>
    </font>
    <font>
      <b/>
      <sz val="6"/>
      <name val="Times New Roman"/>
      <family val="1"/>
    </font>
    <font>
      <sz val="8"/>
      <name val=".VnTime"/>
      <family val="0"/>
    </font>
    <font>
      <b/>
      <sz val="11"/>
      <name val="Times New Roman"/>
      <family val="1"/>
    </font>
    <font>
      <sz val="11"/>
      <name val="Times New Roman"/>
      <family val="1"/>
    </font>
    <font>
      <i/>
      <sz val="11"/>
      <name val="Times New Roman"/>
      <family val="1"/>
    </font>
    <font>
      <sz val="13"/>
      <name val="Times New Roman"/>
      <family val="1"/>
    </font>
    <font>
      <b/>
      <sz val="13"/>
      <name val="Times New Roman"/>
      <family val="1"/>
    </font>
    <font>
      <b/>
      <sz val="9"/>
      <name val="Times New Roman"/>
      <family val="1"/>
    </font>
    <font>
      <sz val="9"/>
      <name val="Times New Roman"/>
      <family val="1"/>
    </font>
    <font>
      <sz val="10"/>
      <color indexed="8"/>
      <name val="Times New Roman"/>
      <family val="1"/>
    </font>
    <font>
      <i/>
      <sz val="14"/>
      <name val="Times New Roman"/>
      <family val="1"/>
    </font>
    <font>
      <b/>
      <sz val="12"/>
      <name val=".VnTime"/>
      <family val="0"/>
    </font>
    <font>
      <b/>
      <sz val="12"/>
      <color indexed="10"/>
      <name val="Times New Roman"/>
      <family val="1"/>
    </font>
    <font>
      <b/>
      <sz val="12"/>
      <color indexed="12"/>
      <name val="Times New Roman"/>
      <family val="1"/>
    </font>
    <font>
      <b/>
      <sz val="12"/>
      <color indexed="48"/>
      <name val="Times New Roman"/>
      <family val="1"/>
    </font>
    <font>
      <vertAlign val="superscript"/>
      <sz val="12"/>
      <name val="Times New Roman"/>
      <family val="1"/>
    </font>
    <font>
      <sz val="12"/>
      <name val=".VnArial Narrow"/>
      <family val="2"/>
    </font>
    <font>
      <b/>
      <u val="single"/>
      <sz val="11"/>
      <name val="Times New Roman"/>
      <family val="1"/>
    </font>
    <font>
      <sz val="10"/>
      <name val="Arial"/>
      <family val="2"/>
    </font>
    <font>
      <sz val="11"/>
      <color indexed="8"/>
      <name val="Calibri"/>
      <family val="2"/>
    </font>
    <font>
      <b/>
      <sz val="11"/>
      <color indexed="10"/>
      <name val="Times New Roman"/>
      <family val="1"/>
    </font>
    <font>
      <sz val="11"/>
      <name val="UVnTime"/>
      <family val="0"/>
    </font>
    <font>
      <b/>
      <sz val="11"/>
      <color indexed="8"/>
      <name val="Times New Roman"/>
      <family val="1"/>
    </font>
    <font>
      <sz val="10"/>
      <color indexed="10"/>
      <name val="Times New Roman"/>
      <family val="1"/>
    </font>
    <font>
      <sz val="12"/>
      <color indexed="8"/>
      <name val="Times New Roman"/>
      <family val="1"/>
    </font>
    <font>
      <sz val="12"/>
      <name val="Vni-times"/>
      <family val="0"/>
    </font>
    <font>
      <sz val="10"/>
      <name val="Helv"/>
      <family val="2"/>
    </font>
    <font>
      <sz val="11"/>
      <name val="??"/>
      <family val="3"/>
    </font>
    <font>
      <sz val="12"/>
      <name val="????"/>
      <family val="1"/>
    </font>
    <font>
      <sz val="12"/>
      <name val="Courier"/>
      <family val="3"/>
    </font>
    <font>
      <sz val="12"/>
      <name val="|??¢¥¢¬¨Ï"/>
      <family val="1"/>
    </font>
    <font>
      <sz val="10"/>
      <name val=".VnTime"/>
      <family val="2"/>
    </font>
    <font>
      <sz val="10"/>
      <name val="VNI-Times"/>
      <family val="0"/>
    </font>
    <font>
      <sz val="12"/>
      <name val="???"/>
      <family val="0"/>
    </font>
    <font>
      <sz val="11"/>
      <name val="‚l‚r ‚oƒSƒVƒbƒN"/>
      <family val="3"/>
    </font>
    <font>
      <sz val="11"/>
      <name val="–¾’©"/>
      <family val="1"/>
    </font>
    <font>
      <sz val="14"/>
      <name val="Terminal"/>
      <family val="3"/>
    </font>
    <font>
      <sz val="14"/>
      <name val="VNTime"/>
      <family val="0"/>
    </font>
    <font>
      <b/>
      <u val="single"/>
      <sz val="14"/>
      <color indexed="8"/>
      <name val=".VnBook-AntiquaH"/>
      <family val="2"/>
    </font>
    <font>
      <sz val="11"/>
      <name val=".VnTime"/>
      <family val="2"/>
    </font>
    <font>
      <b/>
      <sz val="10"/>
      <name val=".VnTime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name val="VNtimes new roman"/>
      <family val="2"/>
    </font>
    <font>
      <sz val="12"/>
      <name val="¹UAAA¼"/>
      <family val="3"/>
    </font>
    <font>
      <sz val="10"/>
      <name val=".VnArial"/>
      <family val="2"/>
    </font>
    <font>
      <sz val="8"/>
      <name val="Times New Roman"/>
      <family val="1"/>
    </font>
    <font>
      <sz val="12"/>
      <name val="±¼¸²Ã¼"/>
      <family val="3"/>
    </font>
    <font>
      <sz val="11"/>
      <color indexed="20"/>
      <name val="Calibri"/>
      <family val="2"/>
    </font>
    <font>
      <sz val="12"/>
      <name val="Tms Rmn"/>
      <family val="0"/>
    </font>
    <font>
      <sz val="11"/>
      <name val="µ¸¿ò"/>
      <family val="0"/>
    </font>
    <font>
      <sz val="12"/>
      <name val="µ¸¿òÃ¼"/>
      <family val="3"/>
    </font>
    <font>
      <b/>
      <sz val="11"/>
      <color indexed="52"/>
      <name val="Calibri"/>
      <family val="2"/>
    </font>
    <font>
      <b/>
      <sz val="10"/>
      <name val="Helv"/>
      <family val="0"/>
    </font>
    <font>
      <b/>
      <sz val="11"/>
      <color indexed="9"/>
      <name val="Calibri"/>
      <family val="2"/>
    </font>
    <font>
      <sz val="11"/>
      <name val="VNbook-Antiqua"/>
      <family val="2"/>
    </font>
    <font>
      <sz val="11"/>
      <name val="Tms Rmn"/>
      <family val="0"/>
    </font>
    <font>
      <sz val="8"/>
      <name val="Arial"/>
      <family val="2"/>
    </font>
    <font>
      <sz val="11"/>
      <name val="Arial"/>
      <family val="2"/>
    </font>
    <font>
      <sz val="12"/>
      <name val="VNtimes new roman"/>
      <family val="2"/>
    </font>
    <font>
      <sz val="12"/>
      <name val="VNI-Aptima"/>
      <family val="0"/>
    </font>
    <font>
      <sz val="10"/>
      <name val="BERNHARD"/>
      <family val="0"/>
    </font>
    <font>
      <sz val="10"/>
      <name val="MS Serif"/>
      <family val="1"/>
    </font>
    <font>
      <sz val="10"/>
      <color indexed="8"/>
      <name val="Arial"/>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MS Sans Serif"/>
      <family val="2"/>
    </font>
    <font>
      <sz val="1"/>
      <color indexed="8"/>
      <name val="Courier"/>
      <family val="1"/>
    </font>
    <font>
      <sz val="10"/>
      <name val="Arial CE"/>
      <family val="0"/>
    </font>
    <font>
      <b/>
      <sz val="1"/>
      <color indexed="8"/>
      <name val="Courier"/>
      <family val="1"/>
    </font>
    <font>
      <sz val="10"/>
      <color indexed="16"/>
      <name val="MS Serif"/>
      <family val="1"/>
    </font>
    <font>
      <i/>
      <sz val="11"/>
      <color indexed="23"/>
      <name val="Calibri"/>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4"/>
      <color indexed="14"/>
      <name val="VNottawa"/>
      <family val="2"/>
    </font>
    <font>
      <b/>
      <sz val="16"/>
      <name val="VNottawa"/>
      <family val="2"/>
    </font>
    <font>
      <sz val="8"/>
      <color indexed="8"/>
      <name val="Helvetica"/>
      <family val="0"/>
    </font>
    <font>
      <sz val="11"/>
      <color indexed="17"/>
      <name val="Calibri"/>
      <family val="2"/>
    </font>
    <font>
      <sz val="10"/>
      <name val=".VnArialH"/>
      <family val="2"/>
    </font>
    <font>
      <b/>
      <sz val="12"/>
      <name val=".VnBook-AntiquaH"/>
      <family val="2"/>
    </font>
    <font>
      <sz val="13"/>
      <name val=".VnTime"/>
      <family val="2"/>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sz val="10"/>
      <name val="vnTimesRoman"/>
      <family val="0"/>
    </font>
    <font>
      <b/>
      <sz val="14"/>
      <name val=".VnTimeH"/>
      <family val="2"/>
    </font>
    <font>
      <sz val="10"/>
      <name val="VNI-Helve"/>
      <family val="0"/>
    </font>
    <font>
      <sz val="10"/>
      <name val="VNI-Avo"/>
      <family val="0"/>
    </font>
    <font>
      <b/>
      <sz val="14"/>
      <name val=".VnArialH"/>
      <family val="2"/>
    </font>
    <font>
      <sz val="11"/>
      <color indexed="52"/>
      <name val="Calibri"/>
      <family val="2"/>
    </font>
    <font>
      <i/>
      <sz val="10"/>
      <name val=".VnTime"/>
      <family val="2"/>
    </font>
    <font>
      <b/>
      <sz val="10"/>
      <name val=".VnArial"/>
      <family val="2"/>
    </font>
    <font>
      <sz val="8"/>
      <name val="VNarial"/>
      <family val="2"/>
    </font>
    <font>
      <b/>
      <sz val="11"/>
      <name val="Helv"/>
      <family val="0"/>
    </font>
    <font>
      <sz val="10"/>
      <name val=".VnAvant"/>
      <family val="2"/>
    </font>
    <font>
      <sz val="12"/>
      <name val="Arial"/>
      <family val="2"/>
    </font>
    <font>
      <sz val="11"/>
      <color indexed="60"/>
      <name val="Calibri"/>
      <family val="2"/>
    </font>
    <font>
      <sz val="7"/>
      <name val="Small Fonts"/>
      <family val="2"/>
    </font>
    <font>
      <sz val="12"/>
      <name val="바탕체"/>
      <family val="1"/>
    </font>
    <font>
      <sz val="14"/>
      <color indexed="8"/>
      <name val="Times New Roman"/>
      <family val="2"/>
    </font>
    <font>
      <sz val="10"/>
      <name val="VNlucida sans"/>
      <family val="2"/>
    </font>
    <font>
      <b/>
      <sz val="11"/>
      <name val="Arial"/>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10.5"/>
      <name val=".VnAvantH"/>
      <family val="2"/>
    </font>
    <font>
      <sz val="11"/>
      <color indexed="32"/>
      <name val="VNI-Times"/>
      <family val="0"/>
    </font>
    <font>
      <b/>
      <sz val="8"/>
      <color indexed="8"/>
      <name val="Helv"/>
      <family val="0"/>
    </font>
    <font>
      <sz val="10"/>
      <name val="Symbol"/>
      <family val="1"/>
    </font>
    <font>
      <b/>
      <sz val="10"/>
      <name val="VNI-Univer"/>
      <family val="0"/>
    </font>
    <font>
      <sz val="14"/>
      <name val=".VnTime"/>
      <family val="2"/>
    </font>
    <font>
      <sz val="11"/>
      <name val=".VnAvant"/>
      <family val="2"/>
    </font>
    <font>
      <b/>
      <sz val="13"/>
      <color indexed="8"/>
      <name val=".VnTimeH"/>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1"/>
      <name val=".VnTimeH"/>
      <family val="2"/>
    </font>
    <font>
      <b/>
      <sz val="10"/>
      <name val=".VnArialH"/>
      <family val="2"/>
    </font>
    <font>
      <sz val="11"/>
      <name val="VNI-Times"/>
      <family val="0"/>
    </font>
    <font>
      <sz val="11"/>
      <color indexed="10"/>
      <name val="Calibri"/>
      <family val="2"/>
    </font>
    <font>
      <sz val="10"/>
      <color indexed="8"/>
      <name val="MS Sans Serif"/>
      <family val="2"/>
    </font>
    <font>
      <sz val="14"/>
      <name val="VnTime"/>
      <family val="2"/>
    </font>
    <font>
      <b/>
      <sz val="8"/>
      <name val="VN Helvetica"/>
      <family val="0"/>
    </font>
    <font>
      <b/>
      <sz val="10"/>
      <name val="VN AvantGBook"/>
      <family val="0"/>
    </font>
    <font>
      <b/>
      <sz val="16"/>
      <name val=".VnTime"/>
      <family val="2"/>
    </font>
    <font>
      <sz val="9"/>
      <name val=".VnTime"/>
      <family val="2"/>
    </font>
    <font>
      <sz val="14"/>
      <name val=".VnArial"/>
      <family val="2"/>
    </font>
    <font>
      <sz val="14"/>
      <name val="뼻뮝"/>
      <family val="3"/>
    </font>
    <font>
      <sz val="12"/>
      <name val="뼻뮝"/>
      <family val="3"/>
    </font>
    <font>
      <sz val="9"/>
      <name val="Arial"/>
      <family val="2"/>
    </font>
    <font>
      <sz val="11"/>
      <name val="돋움"/>
      <family val="3"/>
    </font>
    <font>
      <sz val="10"/>
      <name val="굴림체"/>
      <family val="3"/>
    </font>
    <font>
      <sz val="10"/>
      <name val=" "/>
      <family val="1"/>
    </font>
    <font>
      <b/>
      <sz val="10"/>
      <name val="Arial"/>
      <family val="2"/>
    </font>
    <font>
      <u val="single"/>
      <sz val="12"/>
      <color indexed="36"/>
      <name val=".VnTime"/>
      <family val="0"/>
    </font>
    <font>
      <u val="single"/>
      <sz val="12"/>
      <color indexed="12"/>
      <name val=".VnTime"/>
      <family val="0"/>
    </font>
    <font>
      <b/>
      <sz val="13"/>
      <color indexed="8"/>
      <name val="Times New Roman"/>
      <family val="1"/>
    </font>
    <font>
      <b/>
      <sz val="12"/>
      <color indexed="8"/>
      <name val="Times New Roman"/>
      <family val="1"/>
    </font>
  </fonts>
  <fills count="38">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53">
    <border>
      <left/>
      <right/>
      <top/>
      <bottom/>
      <diagonal/>
    </border>
    <border>
      <left style="thin"/>
      <right style="thin"/>
      <top style="thin"/>
      <bottom style="thin"/>
    </border>
    <border>
      <left style="thin"/>
      <right style="thin"/>
      <top style="hair"/>
      <bottom style="hair"/>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double"/>
      <bottom style="double"/>
    </border>
    <border>
      <left style="thick"/>
      <right>
        <color indexed="63"/>
      </right>
      <top style="thick"/>
      <bottom>
        <color indexed="63"/>
      </bottom>
    </border>
    <border>
      <left style="medium">
        <color indexed="10"/>
      </left>
      <right style="medium">
        <color indexed="10"/>
      </right>
      <top style="hair">
        <color indexed="10"/>
      </top>
      <bottom style="hair">
        <color indexed="10"/>
      </bottom>
    </border>
    <border>
      <left style="thin">
        <color indexed="22"/>
      </left>
      <right style="thin">
        <color indexed="22"/>
      </right>
      <top style="thin">
        <color indexed="22"/>
      </top>
      <bottom style="thin">
        <color indexed="22"/>
      </bottom>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double"/>
      <right style="thin"/>
      <top style="hair"/>
      <bottom style="hair"/>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style="hair"/>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color indexed="63"/>
      </left>
      <right style="thin"/>
      <top style="hair"/>
      <bottom style="hair"/>
    </border>
    <border>
      <left style="thin"/>
      <right style="medium"/>
      <top style="medium"/>
      <bottom style="thin"/>
    </border>
    <border>
      <left>
        <color indexed="63"/>
      </left>
      <right style="medium">
        <color indexed="63"/>
      </right>
      <top>
        <color indexed="63"/>
      </top>
      <bottom>
        <color indexed="63"/>
      </bottom>
    </border>
    <border>
      <left style="double"/>
      <right style="thin"/>
      <top style="double"/>
      <bottom>
        <color indexed="63"/>
      </bottom>
    </border>
    <border>
      <left>
        <color indexed="63"/>
      </left>
      <right>
        <color indexed="63"/>
      </right>
      <top style="thin">
        <color indexed="62"/>
      </top>
      <bottom style="double">
        <color indexed="62"/>
      </bottom>
    </border>
    <border>
      <left style="double"/>
      <right style="thin"/>
      <top style="hair"/>
      <bottom style="double"/>
    </border>
    <border>
      <left>
        <color indexed="63"/>
      </left>
      <right>
        <color indexed="63"/>
      </right>
      <top style="double"/>
      <bottom>
        <color indexed="63"/>
      </bottom>
    </border>
    <border>
      <left style="medium">
        <color indexed="9"/>
      </left>
      <right style="medium">
        <color indexed="9"/>
      </right>
      <top style="medium">
        <color indexed="9"/>
      </top>
      <bottom style="medium">
        <color indexed="9"/>
      </bottom>
    </border>
    <border>
      <left style="double"/>
      <right style="double"/>
      <top style="double"/>
      <bottom style="double"/>
    </border>
    <border>
      <left style="medium"/>
      <right style="medium"/>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color indexed="63"/>
      </left>
      <right>
        <color indexed="63"/>
      </right>
      <top>
        <color indexed="63"/>
      </top>
      <bottom style="thin"/>
    </border>
    <border>
      <left style="thin"/>
      <right style="thin"/>
      <top style="hair"/>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style="thin"/>
      <top/>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5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35"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187" fontId="7" fillId="0" borderId="0" applyFont="0" applyFill="0" applyBorder="0" applyAlignment="0" applyProtection="0"/>
    <xf numFmtId="188" fontId="37" fillId="0" borderId="0" applyFont="0" applyFill="0" applyBorder="0" applyAlignment="0" applyProtection="0"/>
    <xf numFmtId="189" fontId="28"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9" fontId="28" fillId="0" borderId="0" applyFont="0" applyFill="0" applyBorder="0" applyAlignment="0" applyProtection="0"/>
    <xf numFmtId="189" fontId="28" fillId="0" borderId="0" applyFont="0" applyFill="0" applyBorder="0" applyAlignment="0" applyProtection="0"/>
    <xf numFmtId="189" fontId="28" fillId="0" borderId="0" applyFont="0" applyFill="0" applyBorder="0" applyAlignment="0" applyProtection="0"/>
    <xf numFmtId="190" fontId="28"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0" fontId="28" fillId="0" borderId="0" applyNumberForma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91" fontId="38" fillId="0" borderId="0" applyFont="0" applyFill="0" applyBorder="0" applyAlignment="0" applyProtection="0"/>
    <xf numFmtId="183" fontId="38" fillId="0" borderId="0" applyFont="0" applyFill="0" applyBorder="0" applyAlignment="0" applyProtection="0"/>
    <xf numFmtId="6" fontId="39" fillId="0" borderId="0" applyFont="0" applyFill="0" applyBorder="0" applyAlignment="0" applyProtection="0"/>
    <xf numFmtId="192" fontId="7"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40" fillId="0" borderId="0">
      <alignment/>
      <protection/>
    </xf>
    <xf numFmtId="0" fontId="28" fillId="0" borderId="0" applyNumberForma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91" fontId="35" fillId="0" borderId="0" applyFon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97"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166" fontId="42" fillId="0" borderId="0" applyFont="0" applyFill="0" applyBorder="0" applyAlignment="0" applyProtection="0"/>
    <xf numFmtId="197" fontId="42" fillId="0" borderId="0" applyFont="0" applyFill="0" applyBorder="0" applyAlignment="0" applyProtection="0"/>
    <xf numFmtId="191" fontId="35" fillId="0" borderId="0" applyFont="0" applyFill="0" applyBorder="0" applyAlignment="0" applyProtection="0"/>
    <xf numFmtId="183" fontId="35"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91"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7" fontId="42" fillId="0" borderId="0" applyFont="0" applyFill="0" applyBorder="0" applyAlignment="0" applyProtection="0"/>
    <xf numFmtId="191" fontId="35"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99" fontId="43" fillId="0" borderId="0" applyFont="0" applyFill="0" applyBorder="0" applyAlignment="0" applyProtection="0"/>
    <xf numFmtId="200" fontId="44" fillId="0" borderId="0" applyFont="0" applyFill="0" applyBorder="0" applyAlignment="0" applyProtection="0"/>
    <xf numFmtId="201" fontId="44" fillId="0" borderId="0" applyFont="0" applyFill="0" applyBorder="0" applyAlignment="0" applyProtection="0"/>
    <xf numFmtId="0" fontId="45" fillId="0" borderId="0">
      <alignment/>
      <protection/>
    </xf>
    <xf numFmtId="0" fontId="46" fillId="0" borderId="0">
      <alignment/>
      <protection/>
    </xf>
    <xf numFmtId="1" fontId="47" fillId="0" borderId="1" applyBorder="0" applyAlignment="0">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199" fontId="43" fillId="0" borderId="0" applyFont="0" applyFill="0" applyBorder="0" applyAlignment="0" applyProtection="0"/>
    <xf numFmtId="199" fontId="43" fillId="0" borderId="0" applyFont="0" applyFill="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0" fillId="0" borderId="2" applyFont="0" applyAlignment="0">
      <protection/>
    </xf>
    <xf numFmtId="0" fontId="50" fillId="0" borderId="2" applyFont="0" applyAlignment="0">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8" fillId="2" borderId="0">
      <alignment/>
      <protection/>
    </xf>
    <xf numFmtId="0" fontId="48" fillId="2" borderId="0">
      <alignment/>
      <protection/>
    </xf>
    <xf numFmtId="9" fontId="51" fillId="0" borderId="0" applyFont="0" applyFill="0" applyBorder="0" applyAlignment="0" applyProtection="0"/>
    <xf numFmtId="0" fontId="52"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2"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2"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2" fillId="2" borderId="0">
      <alignment/>
      <protection/>
    </xf>
    <xf numFmtId="0" fontId="0" fillId="0" borderId="0">
      <alignment/>
      <protection/>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53"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3"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3"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3" fillId="2" borderId="0">
      <alignment/>
      <protection/>
    </xf>
    <xf numFmtId="0" fontId="54"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54"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54"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54" fillId="0" borderId="0">
      <alignment wrapText="1"/>
      <protection/>
    </xf>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174" fontId="55" fillId="0" borderId="3" applyNumberFormat="0" applyFont="0" applyBorder="0" applyAlignment="0">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6" fillId="13" borderId="0" applyNumberFormat="0" applyBorder="0" applyAlignment="0" applyProtection="0"/>
    <xf numFmtId="0" fontId="56" fillId="13"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3"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202" fontId="57" fillId="0" borderId="0" applyFont="0" applyFill="0" applyBorder="0" applyAlignment="0" applyProtection="0"/>
    <xf numFmtId="0" fontId="58" fillId="0" borderId="0" applyFont="0" applyFill="0" applyBorder="0" applyAlignment="0" applyProtection="0"/>
    <xf numFmtId="203" fontId="59" fillId="0" borderId="0" applyFont="0" applyFill="0" applyBorder="0" applyAlignment="0" applyProtection="0"/>
    <xf numFmtId="204" fontId="57" fillId="0" borderId="0" applyFont="0" applyFill="0" applyBorder="0" applyAlignment="0" applyProtection="0"/>
    <xf numFmtId="0" fontId="58" fillId="0" borderId="0" applyFont="0" applyFill="0" applyBorder="0" applyAlignment="0" applyProtection="0"/>
    <xf numFmtId="205" fontId="59" fillId="0" borderId="0" applyFont="0" applyFill="0" applyBorder="0" applyAlignment="0" applyProtection="0"/>
    <xf numFmtId="0" fontId="60" fillId="0" borderId="0">
      <alignment horizontal="center" wrapText="1"/>
      <protection locked="0"/>
    </xf>
    <xf numFmtId="164" fontId="61" fillId="0" borderId="0" applyFont="0" applyFill="0" applyBorder="0" applyAlignment="0" applyProtection="0"/>
    <xf numFmtId="0" fontId="58" fillId="0" borderId="0" applyFont="0" applyFill="0" applyBorder="0" applyAlignment="0" applyProtection="0"/>
    <xf numFmtId="206" fontId="0" fillId="0" borderId="0" applyFont="0" applyFill="0" applyBorder="0" applyAlignment="0" applyProtection="0"/>
    <xf numFmtId="207" fontId="0" fillId="0" borderId="0" applyFont="0" applyFill="0" applyBorder="0" applyAlignment="0" applyProtection="0"/>
    <xf numFmtId="0" fontId="58" fillId="0" borderId="0" applyFont="0" applyFill="0" applyBorder="0" applyAlignment="0" applyProtection="0"/>
    <xf numFmtId="208" fontId="0"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0" fontId="62" fillId="4" borderId="0" applyNumberFormat="0" applyBorder="0" applyAlignment="0" applyProtection="0"/>
    <xf numFmtId="0" fontId="62" fillId="4" borderId="0" applyNumberFormat="0" applyBorder="0" applyAlignment="0" applyProtection="0"/>
    <xf numFmtId="0" fontId="63" fillId="0" borderId="0" applyNumberFormat="0" applyFill="0" applyBorder="0" applyAlignment="0" applyProtection="0"/>
    <xf numFmtId="0" fontId="58" fillId="0" borderId="0">
      <alignment/>
      <protection/>
    </xf>
    <xf numFmtId="0" fontId="64" fillId="0" borderId="0">
      <alignment/>
      <protection/>
    </xf>
    <xf numFmtId="0" fontId="58" fillId="0" borderId="0">
      <alignment/>
      <protection/>
    </xf>
    <xf numFmtId="0" fontId="65" fillId="0" borderId="0">
      <alignment/>
      <protection/>
    </xf>
    <xf numFmtId="0" fontId="49" fillId="0" borderId="0">
      <alignment/>
      <protection/>
    </xf>
    <xf numFmtId="209" fontId="7" fillId="0" borderId="0" applyFill="0" applyBorder="0" applyAlignment="0">
      <protection/>
    </xf>
    <xf numFmtId="210" fontId="7" fillId="0" borderId="0" applyFill="0" applyBorder="0" applyAlignment="0">
      <protection/>
    </xf>
    <xf numFmtId="211" fontId="18" fillId="0" borderId="0" applyFill="0" applyBorder="0" applyAlignment="0">
      <protection/>
    </xf>
    <xf numFmtId="212" fontId="7" fillId="0" borderId="0" applyFill="0" applyBorder="0" applyAlignment="0">
      <protection/>
    </xf>
    <xf numFmtId="213"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66" fillId="2" borderId="4" applyNumberFormat="0" applyAlignment="0" applyProtection="0"/>
    <xf numFmtId="0" fontId="66" fillId="2" borderId="4" applyNumberFormat="0" applyAlignment="0" applyProtection="0"/>
    <xf numFmtId="0" fontId="67" fillId="0" borderId="0">
      <alignment/>
      <protection/>
    </xf>
    <xf numFmtId="215" fontId="42" fillId="0" borderId="0" applyFont="0" applyFill="0" applyBorder="0" applyAlignment="0" applyProtection="0"/>
    <xf numFmtId="0" fontId="68" fillId="21" borderId="5" applyNumberFormat="0" applyAlignment="0" applyProtection="0"/>
    <xf numFmtId="0" fontId="68" fillId="21" borderId="5" applyNumberFormat="0" applyAlignment="0" applyProtection="0"/>
    <xf numFmtId="174" fontId="59" fillId="0" borderId="0" applyFont="0" applyFill="0" applyBorder="0" applyAlignment="0" applyProtection="0"/>
    <xf numFmtId="4" fontId="69" fillId="0" borderId="0" applyAlignment="0">
      <protection/>
    </xf>
    <xf numFmtId="169" fontId="0" fillId="0" borderId="0" applyFont="0" applyFill="0" applyBorder="0" applyAlignment="0" applyProtection="0"/>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167" fontId="0" fillId="0" borderId="0" applyFont="0" applyFill="0" applyBorder="0" applyAlignment="0" applyProtection="0"/>
    <xf numFmtId="41" fontId="28" fillId="0" borderId="0" applyFont="0" applyFill="0" applyBorder="0" applyAlignment="0" applyProtection="0"/>
    <xf numFmtId="209" fontId="7" fillId="0" borderId="0" applyFont="0" applyFill="0" applyBorder="0" applyAlignment="0" applyProtection="0"/>
    <xf numFmtId="4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0" fontId="28" fillId="0" borderId="0" applyFont="0" applyFill="0" applyBorder="0" applyAlignment="0" applyProtection="0"/>
    <xf numFmtId="217" fontId="7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72"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43" fontId="73"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74" fontId="28" fillId="0" borderId="0" applyFont="0" applyFill="0" applyBorder="0" applyAlignment="0" applyProtection="0"/>
    <xf numFmtId="4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3" fontId="28" fillId="0" borderId="0" applyFont="0" applyFill="0" applyBorder="0" applyAlignment="0" applyProtection="0"/>
    <xf numFmtId="193" fontId="28" fillId="0" borderId="0" applyFont="0" applyFill="0" applyBorder="0" applyAlignment="0" applyProtection="0"/>
    <xf numFmtId="219" fontId="28" fillId="0" borderId="0" applyFont="0" applyFill="0" applyBorder="0" applyAlignment="0" applyProtection="0"/>
    <xf numFmtId="220"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191" fontId="26" fillId="0" borderId="0" applyFont="0" applyFill="0" applyBorder="0" applyAlignment="0" applyProtection="0"/>
    <xf numFmtId="191" fontId="28" fillId="0" borderId="0" applyFont="0" applyFill="0" applyBorder="0" applyAlignment="0" applyProtection="0"/>
    <xf numFmtId="43" fontId="28" fillId="0" borderId="0" applyFont="0" applyFill="0" applyBorder="0" applyAlignment="0" applyProtection="0"/>
    <xf numFmtId="191"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5"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221" fontId="0" fillId="0" borderId="0" applyFont="0" applyFill="0" applyBorder="0" applyAlignment="0" applyProtection="0"/>
    <xf numFmtId="222" fontId="15" fillId="0" borderId="0" applyFont="0" applyFill="0" applyBorder="0" applyAlignment="0" applyProtection="0"/>
    <xf numFmtId="43" fontId="31" fillId="0" borderId="0" applyFont="0" applyFill="0" applyBorder="0" applyAlignment="0" applyProtection="0"/>
    <xf numFmtId="191" fontId="28" fillId="0" borderId="0" applyFont="0" applyFill="0" applyBorder="0" applyAlignment="0" applyProtection="0"/>
    <xf numFmtId="191" fontId="28" fillId="0" borderId="0" applyFont="0" applyFill="0" applyBorder="0" applyAlignment="0" applyProtection="0"/>
    <xf numFmtId="223" fontId="74" fillId="0" borderId="0">
      <alignment/>
      <protection/>
    </xf>
    <xf numFmtId="43" fontId="28" fillId="0" borderId="0" applyFont="0" applyFill="0" applyBorder="0" applyAlignment="0" applyProtection="0"/>
    <xf numFmtId="43" fontId="31" fillId="0" borderId="0" applyFont="0" applyFill="0" applyBorder="0" applyAlignment="0" applyProtection="0"/>
    <xf numFmtId="3" fontId="28" fillId="0" borderId="0" applyFont="0" applyFill="0" applyBorder="0" applyAlignment="0" applyProtection="0"/>
    <xf numFmtId="0" fontId="75" fillId="0" borderId="0">
      <alignment/>
      <protection/>
    </xf>
    <xf numFmtId="0" fontId="36" fillId="0" borderId="0">
      <alignment/>
      <protection/>
    </xf>
    <xf numFmtId="0" fontId="75" fillId="0" borderId="0">
      <alignment/>
      <protection/>
    </xf>
    <xf numFmtId="0" fontId="36" fillId="0" borderId="0">
      <alignment/>
      <protection/>
    </xf>
    <xf numFmtId="0" fontId="76" fillId="0" borderId="0" applyNumberFormat="0" applyAlignment="0">
      <protection/>
    </xf>
    <xf numFmtId="168" fontId="0" fillId="0" borderId="0" applyFont="0" applyFill="0" applyBorder="0" applyAlignment="0" applyProtection="0"/>
    <xf numFmtId="166" fontId="0" fillId="0" borderId="0" applyFont="0" applyFill="0" applyBorder="0" applyAlignment="0" applyProtection="0"/>
    <xf numFmtId="210" fontId="7" fillId="0" borderId="0" applyFont="0" applyFill="0" applyBorder="0" applyAlignment="0" applyProtection="0"/>
    <xf numFmtId="44" fontId="73" fillId="0" borderId="0" applyFont="0" applyFill="0" applyBorder="0" applyAlignment="0" applyProtection="0"/>
    <xf numFmtId="224" fontId="28" fillId="0" borderId="0" applyFont="0" applyFill="0" applyBorder="0" applyAlignment="0" applyProtection="0"/>
    <xf numFmtId="225" fontId="35" fillId="0" borderId="0" applyFont="0" applyFill="0" applyBorder="0" applyAlignment="0" applyProtection="0"/>
    <xf numFmtId="224" fontId="28" fillId="0" borderId="0" applyFont="0" applyFill="0" applyBorder="0" applyAlignment="0" applyProtection="0"/>
    <xf numFmtId="224" fontId="28" fillId="0" borderId="0" applyFont="0" applyFill="0" applyBorder="0" applyAlignment="0" applyProtection="0"/>
    <xf numFmtId="224" fontId="28" fillId="0" borderId="0" applyFont="0" applyFill="0" applyBorder="0" applyAlignment="0" applyProtection="0"/>
    <xf numFmtId="224" fontId="28" fillId="0" borderId="0" applyFont="0" applyFill="0" applyBorder="0" applyAlignment="0" applyProtection="0"/>
    <xf numFmtId="225" fontId="35" fillId="0" borderId="0" applyFont="0" applyFill="0" applyBorder="0" applyAlignment="0" applyProtection="0"/>
    <xf numFmtId="225" fontId="35" fillId="0" borderId="0" applyFont="0" applyFill="0" applyBorder="0" applyAlignment="0" applyProtection="0"/>
    <xf numFmtId="225" fontId="35" fillId="0" borderId="0" applyFont="0" applyFill="0" applyBorder="0" applyAlignment="0" applyProtection="0"/>
    <xf numFmtId="226" fontId="74" fillId="0" borderId="0">
      <alignment/>
      <protection/>
    </xf>
    <xf numFmtId="0" fontId="28" fillId="0" borderId="0" applyFont="0" applyFill="0" applyBorder="0" applyAlignment="0" applyProtection="0"/>
    <xf numFmtId="14" fontId="77" fillId="0" borderId="0" applyFill="0" applyBorder="0" applyAlignment="0">
      <protection/>
    </xf>
    <xf numFmtId="0" fontId="78" fillId="2" borderId="6" applyNumberFormat="0" applyAlignment="0" applyProtection="0"/>
    <xf numFmtId="0" fontId="79" fillId="8" borderId="4" applyNumberFormat="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38" fontId="83" fillId="0" borderId="10">
      <alignment vertical="center"/>
      <protection/>
    </xf>
    <xf numFmtId="191" fontId="28" fillId="0" borderId="0" applyFont="0" applyFill="0" applyBorder="0" applyAlignment="0" applyProtection="0"/>
    <xf numFmtId="183" fontId="28" fillId="0" borderId="0" applyFont="0" applyFill="0" applyBorder="0" applyAlignment="0" applyProtection="0"/>
    <xf numFmtId="0" fontId="84" fillId="0" borderId="0">
      <alignment/>
      <protection locked="0"/>
    </xf>
    <xf numFmtId="227" fontId="74" fillId="0" borderId="0">
      <alignment/>
      <protection/>
    </xf>
    <xf numFmtId="191" fontId="85" fillId="0" borderId="0" applyFont="0" applyFill="0" applyBorder="0" applyAlignment="0" applyProtection="0"/>
    <xf numFmtId="183" fontId="85" fillId="0" borderId="0" applyFont="0" applyFill="0" applyBorder="0" applyAlignment="0" applyProtection="0"/>
    <xf numFmtId="191" fontId="85" fillId="0" borderId="0" applyFont="0" applyFill="0" applyBorder="0" applyAlignment="0" applyProtection="0"/>
    <xf numFmtId="41" fontId="85" fillId="0" borderId="0" applyFont="0" applyFill="0" applyBorder="0" applyAlignment="0" applyProtection="0"/>
    <xf numFmtId="191" fontId="85" fillId="0" borderId="0" applyFont="0" applyFill="0" applyBorder="0" applyAlignment="0" applyProtection="0"/>
    <xf numFmtId="19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191" fontId="85" fillId="0" borderId="0" applyFont="0" applyFill="0" applyBorder="0" applyAlignment="0" applyProtection="0"/>
    <xf numFmtId="191" fontId="85" fillId="0" borderId="0" applyFont="0" applyFill="0" applyBorder="0" applyAlignment="0" applyProtection="0"/>
    <xf numFmtId="19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228" fontId="85" fillId="0" borderId="0" applyFont="0" applyFill="0" applyBorder="0" applyAlignment="0" applyProtection="0"/>
    <xf numFmtId="228" fontId="85" fillId="0" borderId="0" applyFont="0" applyFill="0" applyBorder="0" applyAlignment="0" applyProtection="0"/>
    <xf numFmtId="41" fontId="85" fillId="0" borderId="0" applyFont="0" applyFill="0" applyBorder="0" applyAlignment="0" applyProtection="0"/>
    <xf numFmtId="183" fontId="85" fillId="0" borderId="0" applyFont="0" applyFill="0" applyBorder="0" applyAlignment="0" applyProtection="0"/>
    <xf numFmtId="43" fontId="85" fillId="0" borderId="0" applyFont="0" applyFill="0" applyBorder="0" applyAlignment="0" applyProtection="0"/>
    <xf numFmtId="183" fontId="85" fillId="0" borderId="0" applyFont="0" applyFill="0" applyBorder="0" applyAlignment="0" applyProtection="0"/>
    <xf numFmtId="18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83" fontId="85" fillId="0" borderId="0" applyFont="0" applyFill="0" applyBorder="0" applyAlignment="0" applyProtection="0"/>
    <xf numFmtId="183" fontId="85" fillId="0" borderId="0" applyFont="0" applyFill="0" applyBorder="0" applyAlignment="0" applyProtection="0"/>
    <xf numFmtId="18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229" fontId="85" fillId="0" borderId="0" applyFont="0" applyFill="0" applyBorder="0" applyAlignment="0" applyProtection="0"/>
    <xf numFmtId="229" fontId="85" fillId="0" borderId="0" applyFont="0" applyFill="0" applyBorder="0" applyAlignment="0" applyProtection="0"/>
    <xf numFmtId="43" fontId="85" fillId="0" borderId="0" applyFon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0" fontId="86" fillId="0" borderId="0">
      <alignment/>
      <protection locked="0"/>
    </xf>
    <xf numFmtId="0" fontId="86" fillId="0" borderId="0">
      <alignment/>
      <protection locked="0"/>
    </xf>
    <xf numFmtId="209" fontId="7" fillId="0" borderId="0" applyFill="0" applyBorder="0" applyAlignment="0">
      <protection/>
    </xf>
    <xf numFmtId="210"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87" fillId="0" borderId="0" applyNumberFormat="0" applyAlignment="0">
      <protection/>
    </xf>
    <xf numFmtId="0" fontId="88" fillId="0" borderId="0" applyNumberFormat="0" applyFill="0" applyBorder="0" applyAlignment="0" applyProtection="0"/>
    <xf numFmtId="0" fontId="88" fillId="0" borderId="0" applyNumberForma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2" fontId="28" fillId="0" borderId="0" applyFont="0" applyFill="0" applyBorder="0" applyAlignment="0" applyProtection="0"/>
    <xf numFmtId="0" fontId="168" fillId="0" borderId="0" applyNumberFormat="0" applyFill="0" applyBorder="0" applyAlignment="0" applyProtection="0"/>
    <xf numFmtId="0" fontId="89" fillId="0" borderId="0" applyNumberFormat="0" applyFill="0" applyBorder="0" applyProtection="0">
      <alignment/>
    </xf>
    <xf numFmtId="0" fontId="90" fillId="0" borderId="0" applyNumberFormat="0" applyFill="0" applyBorder="0" applyProtection="0">
      <alignment vertical="center"/>
    </xf>
    <xf numFmtId="0" fontId="91" fillId="0" borderId="0" applyNumberFormat="0" applyFill="0" applyBorder="0" applyAlignment="0" applyProtection="0"/>
    <xf numFmtId="0" fontId="92" fillId="0" borderId="0" applyNumberFormat="0" applyFill="0" applyBorder="0" applyProtection="0">
      <alignment vertical="center"/>
    </xf>
    <xf numFmtId="0" fontId="93" fillId="0" borderId="0" applyNumberFormat="0" applyFill="0" applyBorder="0" applyAlignment="0" applyProtection="0"/>
    <xf numFmtId="0" fontId="91" fillId="0" borderId="0" applyNumberFormat="0" applyFill="0" applyBorder="0" applyAlignment="0" applyProtection="0"/>
    <xf numFmtId="230" fontId="94" fillId="0" borderId="11" applyNumberFormat="0" applyFill="0" applyBorder="0" applyAlignment="0" applyProtection="0"/>
    <xf numFmtId="0" fontId="95" fillId="0" borderId="0" applyNumberFormat="0" applyFill="0" applyBorder="0" applyAlignment="0" applyProtection="0"/>
    <xf numFmtId="0" fontId="96" fillId="22" borderId="12" applyNumberFormat="0" applyAlignment="0">
      <protection locked="0"/>
    </xf>
    <xf numFmtId="0" fontId="28" fillId="23" borderId="13" applyNumberFormat="0" applyFont="0" applyAlignment="0" applyProtection="0"/>
    <xf numFmtId="0" fontId="97" fillId="5" borderId="0" applyNumberFormat="0" applyBorder="0" applyAlignment="0" applyProtection="0"/>
    <xf numFmtId="0" fontId="97" fillId="5" borderId="0" applyNumberFormat="0" applyBorder="0" applyAlignment="0" applyProtection="0"/>
    <xf numFmtId="38" fontId="71" fillId="2" borderId="0" applyNumberFormat="0" applyBorder="0" applyAlignment="0" applyProtection="0"/>
    <xf numFmtId="38" fontId="71" fillId="24" borderId="0" applyNumberFormat="0" applyBorder="0" applyAlignment="0" applyProtection="0"/>
    <xf numFmtId="38" fontId="71" fillId="2" borderId="0" applyNumberFormat="0" applyBorder="0" applyAlignment="0" applyProtection="0"/>
    <xf numFmtId="38" fontId="71" fillId="2" borderId="0" applyNumberFormat="0" applyBorder="0" applyAlignment="0" applyProtection="0"/>
    <xf numFmtId="38" fontId="71" fillId="2" borderId="0" applyNumberFormat="0" applyBorder="0" applyAlignment="0" applyProtection="0"/>
    <xf numFmtId="38" fontId="71" fillId="2" borderId="0" applyNumberFormat="0" applyBorder="0" applyAlignment="0" applyProtection="0"/>
    <xf numFmtId="38" fontId="71" fillId="24" borderId="0" applyNumberFormat="0" applyBorder="0" applyAlignment="0" applyProtection="0"/>
    <xf numFmtId="38" fontId="71" fillId="24" borderId="0" applyNumberFormat="0" applyBorder="0" applyAlignment="0" applyProtection="0"/>
    <xf numFmtId="38" fontId="71" fillId="24" borderId="0" applyNumberFormat="0" applyBorder="0" applyAlignment="0" applyProtection="0"/>
    <xf numFmtId="0" fontId="98" fillId="0" borderId="14" applyNumberFormat="0" applyFill="0" applyBorder="0" applyAlignment="0" applyProtection="0"/>
    <xf numFmtId="0" fontId="99" fillId="0" borderId="0" applyNumberFormat="0" applyFont="0" applyBorder="0" applyAlignment="0">
      <protection/>
    </xf>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0" fontId="101" fillId="25" borderId="0">
      <alignment/>
      <protection/>
    </xf>
    <xf numFmtId="0" fontId="102" fillId="0" borderId="0">
      <alignment horizontal="left"/>
      <protection/>
    </xf>
    <xf numFmtId="0" fontId="103" fillId="0" borderId="15" applyNumberFormat="0" applyAlignment="0" applyProtection="0"/>
    <xf numFmtId="0" fontId="103" fillId="0" borderId="16">
      <alignment horizontal="left" vertical="center"/>
      <protection/>
    </xf>
    <xf numFmtId="0" fontId="80" fillId="0" borderId="7" applyNumberFormat="0" applyFill="0" applyAlignment="0" applyProtection="0"/>
    <xf numFmtId="0" fontId="104" fillId="0" borderId="0" applyNumberFormat="0" applyFill="0" applyBorder="0" applyAlignment="0" applyProtection="0"/>
    <xf numFmtId="0" fontId="81" fillId="0" borderId="8" applyNumberFormat="0" applyFill="0" applyAlignment="0" applyProtection="0"/>
    <xf numFmtId="0" fontId="103" fillId="0" borderId="0" applyNumberFormat="0" applyFill="0" applyBorder="0" applyAlignment="0" applyProtection="0"/>
    <xf numFmtId="0" fontId="82" fillId="0" borderId="9"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232" fontId="86" fillId="0" borderId="0">
      <alignment/>
      <protection locked="0"/>
    </xf>
    <xf numFmtId="232" fontId="86" fillId="0" borderId="0">
      <alignment/>
      <protection locked="0"/>
    </xf>
    <xf numFmtId="0" fontId="105" fillId="0" borderId="17">
      <alignment horizontal="center"/>
      <protection/>
    </xf>
    <xf numFmtId="0" fontId="105" fillId="0" borderId="0">
      <alignment horizontal="center"/>
      <protection/>
    </xf>
    <xf numFmtId="5" fontId="106" fillId="26" borderId="1" applyNumberFormat="0" applyAlignment="0">
      <protection/>
    </xf>
    <xf numFmtId="0" fontId="107" fillId="0" borderId="0">
      <alignment/>
      <protection/>
    </xf>
    <xf numFmtId="49" fontId="108" fillId="0" borderId="1">
      <alignment vertical="center"/>
      <protection/>
    </xf>
    <xf numFmtId="0" fontId="169" fillId="0" borderId="0" applyNumberForma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0" fontId="79" fillId="8" borderId="4" applyNumberFormat="0" applyAlignment="0" applyProtection="0"/>
    <xf numFmtId="10" fontId="71" fillId="23" borderId="1" applyNumberFormat="0" applyBorder="0" applyAlignment="0" applyProtection="0"/>
    <xf numFmtId="10" fontId="71" fillId="24" borderId="1" applyNumberFormat="0" applyBorder="0" applyAlignment="0" applyProtection="0"/>
    <xf numFmtId="10" fontId="71" fillId="23" borderId="1" applyNumberFormat="0" applyBorder="0" applyAlignment="0" applyProtection="0"/>
    <xf numFmtId="10" fontId="71" fillId="23" borderId="1" applyNumberFormat="0" applyBorder="0" applyAlignment="0" applyProtection="0"/>
    <xf numFmtId="10" fontId="71" fillId="23" borderId="1" applyNumberFormat="0" applyBorder="0" applyAlignment="0" applyProtection="0"/>
    <xf numFmtId="10" fontId="71" fillId="23" borderId="1" applyNumberFormat="0" applyBorder="0" applyAlignment="0" applyProtection="0"/>
    <xf numFmtId="10" fontId="71" fillId="24" borderId="1" applyNumberFormat="0" applyBorder="0" applyAlignment="0" applyProtection="0"/>
    <xf numFmtId="10" fontId="71" fillId="24" borderId="1" applyNumberFormat="0" applyBorder="0" applyAlignment="0" applyProtection="0"/>
    <xf numFmtId="10" fontId="71" fillId="24" borderId="1" applyNumberFormat="0" applyBorder="0" applyAlignment="0" applyProtection="0"/>
    <xf numFmtId="0" fontId="79" fillId="8" borderId="4" applyNumberFormat="0" applyAlignment="0" applyProtection="0"/>
    <xf numFmtId="2" fontId="109" fillId="0" borderId="18"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110" fillId="0" borderId="19" applyBorder="0">
      <alignment/>
      <protection/>
    </xf>
    <xf numFmtId="0" fontId="68" fillId="21" borderId="5" applyNumberFormat="0" applyAlignment="0" applyProtection="0"/>
    <xf numFmtId="0" fontId="111" fillId="0" borderId="20">
      <alignment horizontal="center" vertical="center" wrapText="1"/>
      <protection/>
    </xf>
    <xf numFmtId="0" fontId="83" fillId="0" borderId="0">
      <alignment/>
      <protection/>
    </xf>
    <xf numFmtId="0" fontId="83" fillId="0" borderId="0">
      <alignment/>
      <protection/>
    </xf>
    <xf numFmtId="209" fontId="7" fillId="0" borderId="0" applyFill="0" applyBorder="0" applyAlignment="0">
      <protection/>
    </xf>
    <xf numFmtId="210"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112" fillId="0" borderId="21" applyNumberFormat="0" applyFill="0" applyAlignment="0" applyProtection="0"/>
    <xf numFmtId="0" fontId="112" fillId="0" borderId="21" applyNumberFormat="0" applyFill="0" applyAlignment="0" applyProtection="0"/>
    <xf numFmtId="3" fontId="113" fillId="0" borderId="22" applyNumberFormat="0" applyAlignment="0">
      <protection/>
    </xf>
    <xf numFmtId="3" fontId="114" fillId="0" borderId="22" applyNumberFormat="0" applyAlignment="0">
      <protection/>
    </xf>
    <xf numFmtId="3" fontId="106" fillId="0" borderId="22" applyNumberFormat="0" applyAlignment="0">
      <protection/>
    </xf>
    <xf numFmtId="170" fontId="115" fillId="0" borderId="23" applyNumberFormat="0" applyFont="0" applyFill="0" applyBorder="0">
      <alignment horizontal="center"/>
      <protection/>
    </xf>
    <xf numFmtId="38" fontId="83" fillId="0" borderId="0" applyFont="0" applyFill="0" applyBorder="0" applyAlignment="0" applyProtection="0"/>
    <xf numFmtId="4" fontId="36" fillId="0" borderId="0" applyFont="0" applyFill="0" applyBorder="0" applyAlignment="0" applyProtection="0"/>
    <xf numFmtId="197" fontId="7" fillId="0" borderId="0" applyFont="0" applyFill="0" applyBorder="0" applyAlignment="0" applyProtection="0"/>
    <xf numFmtId="40" fontId="83" fillId="0" borderId="0" applyFont="0" applyFill="0" applyBorder="0" applyAlignment="0" applyProtection="0"/>
    <xf numFmtId="191" fontId="28" fillId="0" borderId="0" applyFont="0" applyFill="0" applyBorder="0" applyAlignment="0" applyProtection="0"/>
    <xf numFmtId="183" fontId="28" fillId="0" borderId="0" applyFont="0" applyFill="0" applyBorder="0" applyAlignment="0" applyProtection="0"/>
    <xf numFmtId="0" fontId="116" fillId="0" borderId="17">
      <alignment/>
      <protection/>
    </xf>
    <xf numFmtId="233" fontId="117" fillId="0" borderId="23">
      <alignment/>
      <protection/>
    </xf>
    <xf numFmtId="234" fontId="41" fillId="0" borderId="23">
      <alignment/>
      <protection/>
    </xf>
    <xf numFmtId="233" fontId="117" fillId="0" borderId="23">
      <alignment/>
      <protection/>
    </xf>
    <xf numFmtId="233" fontId="117" fillId="0" borderId="23">
      <alignment/>
      <protection/>
    </xf>
    <xf numFmtId="233" fontId="117" fillId="0" borderId="23">
      <alignment/>
      <protection/>
    </xf>
    <xf numFmtId="233" fontId="117" fillId="0" borderId="23">
      <alignment/>
      <protection/>
    </xf>
    <xf numFmtId="234" fontId="41" fillId="0" borderId="23">
      <alignment/>
      <protection/>
    </xf>
    <xf numFmtId="234" fontId="41" fillId="0" borderId="23">
      <alignment/>
      <protection/>
    </xf>
    <xf numFmtId="234" fontId="41" fillId="0" borderId="23">
      <alignment/>
      <protection/>
    </xf>
    <xf numFmtId="212" fontId="83" fillId="0" borderId="0" applyFont="0" applyFill="0" applyBorder="0" applyAlignment="0" applyProtection="0"/>
    <xf numFmtId="235" fontId="83" fillId="0" borderId="0" applyFont="0" applyFill="0" applyBorder="0" applyAlignment="0" applyProtection="0"/>
    <xf numFmtId="236" fontId="28" fillId="0" borderId="0" applyFont="0" applyFill="0" applyBorder="0" applyAlignment="0" applyProtection="0"/>
    <xf numFmtId="237" fontId="28" fillId="0" borderId="0" applyFont="0" applyFill="0" applyBorder="0" applyAlignment="0" applyProtection="0"/>
    <xf numFmtId="0" fontId="118" fillId="0" borderId="0" applyNumberFormat="0" applyFont="0" applyFill="0" applyAlignment="0">
      <protection/>
    </xf>
    <xf numFmtId="0" fontId="119" fillId="27" borderId="0" applyNumberFormat="0" applyBorder="0" applyAlignment="0" applyProtection="0"/>
    <xf numFmtId="0" fontId="119" fillId="27" borderId="0" applyNumberFormat="0" applyBorder="0" applyAlignment="0" applyProtection="0"/>
    <xf numFmtId="0" fontId="100" fillId="0" borderId="1">
      <alignment/>
      <protection/>
    </xf>
    <xf numFmtId="0" fontId="7" fillId="0" borderId="0">
      <alignment/>
      <protection/>
    </xf>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20" borderId="0" applyNumberFormat="0" applyBorder="0" applyAlignment="0" applyProtection="0"/>
    <xf numFmtId="37" fontId="120" fillId="0" borderId="0">
      <alignment/>
      <protection/>
    </xf>
    <xf numFmtId="0" fontId="43" fillId="0" borderId="0">
      <alignment/>
      <protection/>
    </xf>
    <xf numFmtId="238" fontId="57" fillId="0" borderId="0">
      <alignment/>
      <protection/>
    </xf>
    <xf numFmtId="0" fontId="28" fillId="0" borderId="0">
      <alignment/>
      <protection/>
    </xf>
    <xf numFmtId="238" fontId="57" fillId="0" borderId="0">
      <alignment/>
      <protection/>
    </xf>
    <xf numFmtId="238" fontId="57" fillId="0" borderId="0">
      <alignment/>
      <protection/>
    </xf>
    <xf numFmtId="238" fontId="57" fillId="0" borderId="0">
      <alignment/>
      <protection/>
    </xf>
    <xf numFmtId="238" fontId="57" fillId="0" borderId="0">
      <alignment/>
      <protection/>
    </xf>
    <xf numFmtId="0" fontId="28" fillId="0" borderId="0">
      <alignment/>
      <protection/>
    </xf>
    <xf numFmtId="0" fontId="28" fillId="0" borderId="0">
      <alignment/>
      <protection/>
    </xf>
    <xf numFmtId="0" fontId="28" fillId="0" borderId="0">
      <alignment/>
      <protection/>
    </xf>
    <xf numFmtId="0" fontId="121" fillId="0" borderId="0">
      <alignment/>
      <protection/>
    </xf>
    <xf numFmtId="0" fontId="1" fillId="0" borderId="0">
      <alignment/>
      <protection/>
    </xf>
    <xf numFmtId="0" fontId="28" fillId="0" borderId="0">
      <alignment/>
      <protection/>
    </xf>
    <xf numFmtId="1" fontId="28"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22" fillId="0" borderId="0">
      <alignment/>
      <protection/>
    </xf>
    <xf numFmtId="0" fontId="26" fillId="0" borderId="0">
      <alignment/>
      <protection/>
    </xf>
    <xf numFmtId="0" fontId="28" fillId="0" borderId="0">
      <alignment/>
      <protection/>
    </xf>
    <xf numFmtId="0" fontId="28" fillId="0" borderId="0">
      <alignment/>
      <protection/>
    </xf>
    <xf numFmtId="0" fontId="28" fillId="0" borderId="0">
      <alignment/>
      <protection/>
    </xf>
    <xf numFmtId="0" fontId="29"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8" fillId="0" borderId="0">
      <alignment/>
      <protection/>
    </xf>
    <xf numFmtId="0" fontId="2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6" fillId="0" borderId="0">
      <alignment/>
      <protection/>
    </xf>
    <xf numFmtId="0" fontId="26" fillId="0" borderId="0">
      <alignment/>
      <protection/>
    </xf>
    <xf numFmtId="0" fontId="26" fillId="0" borderId="0">
      <alignment/>
      <protection/>
    </xf>
    <xf numFmtId="0" fontId="29" fillId="0" borderId="0">
      <alignment/>
      <protection/>
    </xf>
    <xf numFmtId="0" fontId="28" fillId="0" borderId="0">
      <alignment/>
      <protection/>
    </xf>
    <xf numFmtId="0" fontId="73" fillId="0" borderId="0">
      <alignment/>
      <protection/>
    </xf>
    <xf numFmtId="231" fontId="100" fillId="0" borderId="0" applyFont="0" applyFill="0" applyBorder="0" applyAlignment="0" applyProtection="0"/>
    <xf numFmtId="0" fontId="73" fillId="0" borderId="0">
      <alignment/>
      <protection/>
    </xf>
    <xf numFmtId="0" fontId="73" fillId="0" borderId="0">
      <alignment/>
      <protection/>
    </xf>
    <xf numFmtId="0" fontId="73" fillId="0" borderId="0">
      <alignment/>
      <protection/>
    </xf>
    <xf numFmtId="0" fontId="73" fillId="0" borderId="0">
      <alignment/>
      <protection/>
    </xf>
    <xf numFmtId="231" fontId="100" fillId="0" borderId="0" applyFont="0" applyFill="0" applyBorder="0" applyAlignment="0" applyProtection="0"/>
    <xf numFmtId="0" fontId="26" fillId="0" borderId="0">
      <alignment/>
      <protection/>
    </xf>
    <xf numFmtId="231" fontId="100" fillId="0" borderId="0" applyFont="0" applyFill="0" applyBorder="0" applyAlignment="0" applyProtection="0"/>
    <xf numFmtId="231" fontId="100" fillId="0" borderId="0" applyFont="0" applyFill="0" applyBorder="0" applyAlignment="0" applyProtection="0"/>
    <xf numFmtId="0" fontId="28" fillId="0" borderId="0">
      <alignment/>
      <protection/>
    </xf>
    <xf numFmtId="0" fontId="2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1" fillId="0" borderId="0">
      <alignment/>
      <protection/>
    </xf>
    <xf numFmtId="0" fontId="28" fillId="0" borderId="0">
      <alignment/>
      <protection/>
    </xf>
    <xf numFmtId="0" fontId="73"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73" fillId="0" borderId="0">
      <alignment/>
      <protection/>
    </xf>
    <xf numFmtId="0" fontId="73" fillId="0" borderId="0">
      <alignment/>
      <protection/>
    </xf>
    <xf numFmtId="0" fontId="73" fillId="0" borderId="0">
      <alignment/>
      <protection/>
    </xf>
    <xf numFmtId="0" fontId="28" fillId="0" borderId="0">
      <alignment/>
      <protection/>
    </xf>
    <xf numFmtId="0" fontId="15"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1" fillId="0" borderId="0">
      <alignment/>
      <protection/>
    </xf>
    <xf numFmtId="0" fontId="15" fillId="0" borderId="0">
      <alignment/>
      <protection/>
    </xf>
    <xf numFmtId="0" fontId="26" fillId="0" borderId="0">
      <alignment/>
      <protection/>
    </xf>
    <xf numFmtId="0" fontId="0"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3" fillId="0" borderId="0">
      <alignment horizontal="left" vertical="top"/>
      <protection/>
    </xf>
    <xf numFmtId="0" fontId="36" fillId="24" borderId="0">
      <alignment/>
      <protection/>
    </xf>
    <xf numFmtId="0" fontId="85" fillId="0" borderId="0">
      <alignment/>
      <protection/>
    </xf>
    <xf numFmtId="0" fontId="29" fillId="23" borderId="13" applyNumberFormat="0" applyFont="0" applyAlignment="0" applyProtection="0"/>
    <xf numFmtId="0" fontId="28" fillId="23" borderId="13" applyNumberFormat="0" applyFont="0" applyAlignment="0" applyProtection="0"/>
    <xf numFmtId="0" fontId="112" fillId="0" borderId="21" applyNumberFormat="0" applyFill="0" applyAlignment="0" applyProtection="0"/>
    <xf numFmtId="183" fontId="45" fillId="0" borderId="0" applyFont="0" applyFill="0" applyBorder="0" applyAlignment="0" applyProtection="0"/>
    <xf numFmtId="191" fontId="45" fillId="0" borderId="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0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Font="0" applyFill="0" applyBorder="0" applyAlignment="0" applyProtection="0"/>
    <xf numFmtId="0" fontId="7" fillId="0" borderId="0">
      <alignment/>
      <protection/>
    </xf>
    <xf numFmtId="0" fontId="78" fillId="2" borderId="6" applyNumberFormat="0" applyAlignment="0" applyProtection="0"/>
    <xf numFmtId="0" fontId="78" fillId="2" borderId="6" applyNumberFormat="0" applyAlignment="0" applyProtection="0"/>
    <xf numFmtId="14" fontId="60" fillId="0" borderId="0">
      <alignment horizontal="center" wrapText="1"/>
      <protection locked="0"/>
    </xf>
    <xf numFmtId="9" fontId="0" fillId="0" borderId="0" applyFont="0" applyFill="0" applyBorder="0" applyAlignment="0" applyProtection="0"/>
    <xf numFmtId="239" fontId="28" fillId="0" borderId="0" applyFont="0" applyFill="0" applyBorder="0" applyAlignment="0" applyProtection="0"/>
    <xf numFmtId="240" fontId="28" fillId="0" borderId="0" applyFont="0" applyFill="0" applyBorder="0" applyAlignment="0" applyProtection="0"/>
    <xf numFmtId="10" fontId="28" fillId="0" borderId="0" applyFont="0" applyFill="0" applyBorder="0" applyAlignment="0" applyProtection="0"/>
    <xf numFmtId="9" fontId="73" fillId="0" borderId="0" applyFont="0" applyFill="0" applyBorder="0" applyAlignment="0" applyProtection="0"/>
    <xf numFmtId="9" fontId="26"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83" fillId="0" borderId="24" applyNumberFormat="0" applyBorder="0">
      <alignment/>
      <protection/>
    </xf>
    <xf numFmtId="0" fontId="28" fillId="0" borderId="0">
      <alignment/>
      <protection/>
    </xf>
    <xf numFmtId="241" fontId="36" fillId="0" borderId="0" applyFill="0" applyBorder="0" applyAlignment="0">
      <protection/>
    </xf>
    <xf numFmtId="242" fontId="36" fillId="0" borderId="0" applyFill="0" applyBorder="0" applyAlignment="0">
      <protection/>
    </xf>
    <xf numFmtId="241" fontId="36" fillId="0" borderId="0" applyFill="0" applyBorder="0" applyAlignment="0">
      <protection/>
    </xf>
    <xf numFmtId="243" fontId="36" fillId="0" borderId="0" applyFill="0" applyBorder="0" applyAlignment="0">
      <protection/>
    </xf>
    <xf numFmtId="242" fontId="36" fillId="0" borderId="0" applyFill="0" applyBorder="0" applyAlignment="0">
      <protection/>
    </xf>
    <xf numFmtId="0" fontId="125" fillId="0" borderId="0">
      <alignment/>
      <protection/>
    </xf>
    <xf numFmtId="0" fontId="83" fillId="0" borderId="0" applyNumberFormat="0" applyFont="0" applyFill="0" applyBorder="0" applyAlignment="0" applyProtection="0"/>
    <xf numFmtId="0" fontId="126" fillId="0" borderId="17">
      <alignment horizontal="center"/>
      <protection/>
    </xf>
    <xf numFmtId="0" fontId="127" fillId="28" borderId="0" applyNumberFormat="0" applyFont="0" applyBorder="0" applyAlignment="0">
      <protection/>
    </xf>
    <xf numFmtId="14" fontId="128" fillId="0" borderId="0" applyNumberForma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42" fillId="0" borderId="0" applyFont="0" applyFill="0" applyBorder="0" applyAlignment="0" applyProtection="0"/>
    <xf numFmtId="4" fontId="129" fillId="27" borderId="25" applyNumberFormat="0" applyProtection="0">
      <alignment vertical="center"/>
    </xf>
    <xf numFmtId="4" fontId="130" fillId="27" borderId="25" applyNumberFormat="0" applyProtection="0">
      <alignment vertical="center"/>
    </xf>
    <xf numFmtId="4" fontId="131" fillId="27" borderId="25" applyNumberFormat="0" applyProtection="0">
      <alignment horizontal="left" vertical="center" indent="1"/>
    </xf>
    <xf numFmtId="4" fontId="131" fillId="29" borderId="0" applyNumberFormat="0" applyProtection="0">
      <alignment horizontal="left" vertical="center" indent="1"/>
    </xf>
    <xf numFmtId="4" fontId="131" fillId="18" borderId="25" applyNumberFormat="0" applyProtection="0">
      <alignment horizontal="right" vertical="center"/>
    </xf>
    <xf numFmtId="4" fontId="131" fillId="4" borderId="25" applyNumberFormat="0" applyProtection="0">
      <alignment horizontal="right" vertical="center"/>
    </xf>
    <xf numFmtId="4" fontId="131" fillId="10" borderId="25" applyNumberFormat="0" applyProtection="0">
      <alignment horizontal="right" vertical="center"/>
    </xf>
    <xf numFmtId="4" fontId="131" fillId="5" borderId="25" applyNumberFormat="0" applyProtection="0">
      <alignment horizontal="right" vertical="center"/>
    </xf>
    <xf numFmtId="4" fontId="131" fillId="12" borderId="25" applyNumberFormat="0" applyProtection="0">
      <alignment horizontal="right" vertical="center"/>
    </xf>
    <xf numFmtId="4" fontId="131" fillId="8" borderId="25" applyNumberFormat="0" applyProtection="0">
      <alignment horizontal="right" vertical="center"/>
    </xf>
    <xf numFmtId="4" fontId="131" fillId="30" borderId="25" applyNumberFormat="0" applyProtection="0">
      <alignment horizontal="right" vertical="center"/>
    </xf>
    <xf numFmtId="4" fontId="131" fillId="19" borderId="25" applyNumberFormat="0" applyProtection="0">
      <alignment horizontal="right" vertical="center"/>
    </xf>
    <xf numFmtId="4" fontId="131" fillId="31" borderId="25" applyNumberFormat="0" applyProtection="0">
      <alignment horizontal="right" vertical="center"/>
    </xf>
    <xf numFmtId="4" fontId="129" fillId="32" borderId="26" applyNumberFormat="0" applyProtection="0">
      <alignment horizontal="left" vertical="center" indent="1"/>
    </xf>
    <xf numFmtId="4" fontId="129" fillId="9" borderId="0" applyNumberFormat="0" applyProtection="0">
      <alignment horizontal="left" vertical="center" indent="1"/>
    </xf>
    <xf numFmtId="4" fontId="129" fillId="29" borderId="0" applyNumberFormat="0" applyProtection="0">
      <alignment horizontal="left" vertical="center" indent="1"/>
    </xf>
    <xf numFmtId="4" fontId="131" fillId="9" borderId="25" applyNumberFormat="0" applyProtection="0">
      <alignment horizontal="right" vertical="center"/>
    </xf>
    <xf numFmtId="4" fontId="77" fillId="9" borderId="0" applyNumberFormat="0" applyProtection="0">
      <alignment horizontal="left" vertical="center" indent="1"/>
    </xf>
    <xf numFmtId="4" fontId="77" fillId="29" borderId="0" applyNumberFormat="0" applyProtection="0">
      <alignment horizontal="left" vertical="center" indent="1"/>
    </xf>
    <xf numFmtId="4" fontId="131" fillId="33" borderId="25" applyNumberFormat="0" applyProtection="0">
      <alignment vertical="center"/>
    </xf>
    <xf numFmtId="4" fontId="132" fillId="33" borderId="25" applyNumberFormat="0" applyProtection="0">
      <alignment vertical="center"/>
    </xf>
    <xf numFmtId="4" fontId="129" fillId="9" borderId="27" applyNumberFormat="0" applyProtection="0">
      <alignment horizontal="left" vertical="center" indent="1"/>
    </xf>
    <xf numFmtId="4" fontId="131" fillId="33" borderId="25" applyNumberFormat="0" applyProtection="0">
      <alignment horizontal="right" vertical="center"/>
    </xf>
    <xf numFmtId="4" fontId="132" fillId="33" borderId="25" applyNumberFormat="0" applyProtection="0">
      <alignment horizontal="right" vertical="center"/>
    </xf>
    <xf numFmtId="4" fontId="129" fillId="9" borderId="25" applyNumberFormat="0" applyProtection="0">
      <alignment horizontal="left" vertical="center" indent="1"/>
    </xf>
    <xf numFmtId="4" fontId="133" fillId="26" borderId="27" applyNumberFormat="0" applyProtection="0">
      <alignment horizontal="left" vertical="center" indent="1"/>
    </xf>
    <xf numFmtId="4" fontId="134" fillId="33" borderId="25" applyNumberFormat="0" applyProtection="0">
      <alignment horizontal="right" vertical="center"/>
    </xf>
    <xf numFmtId="0" fontId="127" fillId="1" borderId="16" applyNumberFormat="0" applyFont="0" applyAlignment="0">
      <protection/>
    </xf>
    <xf numFmtId="4" fontId="28" fillId="0" borderId="22" applyBorder="0">
      <alignment/>
      <protection/>
    </xf>
    <xf numFmtId="2" fontId="28" fillId="0" borderId="22">
      <alignment/>
      <protection/>
    </xf>
    <xf numFmtId="3" fontId="35" fillId="0" borderId="0">
      <alignment/>
      <protection/>
    </xf>
    <xf numFmtId="0" fontId="135" fillId="0" borderId="0" applyNumberFormat="0" applyFill="0" applyBorder="0" applyAlignment="0">
      <protection/>
    </xf>
    <xf numFmtId="0" fontId="136" fillId="0" borderId="28" applyNumberFormat="0" applyFill="0" applyBorder="0" applyAlignment="0" applyProtection="0"/>
    <xf numFmtId="1" fontId="28" fillId="0" borderId="0">
      <alignment/>
      <protection/>
    </xf>
    <xf numFmtId="174" fontId="137" fillId="0" borderId="0" applyNumberFormat="0" applyBorder="0" applyAlignment="0">
      <protection/>
    </xf>
    <xf numFmtId="0" fontId="41" fillId="0" borderId="0" applyNumberFormat="0" applyFill="0" applyBorder="0" applyAlignment="0" applyProtection="0"/>
    <xf numFmtId="166" fontId="42"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174" fontId="59" fillId="0" borderId="0" applyFont="0" applyFill="0" applyBorder="0" applyAlignment="0" applyProtection="0"/>
    <xf numFmtId="193" fontId="42"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66" fontId="42" fillId="0" borderId="0" applyFont="0" applyFill="0" applyBorder="0" applyAlignment="0" applyProtection="0"/>
    <xf numFmtId="198" fontId="42" fillId="0" borderId="0" applyFont="0" applyFill="0" applyBorder="0" applyAlignment="0" applyProtection="0"/>
    <xf numFmtId="198" fontId="42" fillId="0" borderId="0" applyFont="0" applyFill="0" applyBorder="0" applyAlignment="0" applyProtection="0"/>
    <xf numFmtId="198" fontId="42" fillId="0" borderId="0" applyFont="0" applyFill="0" applyBorder="0" applyAlignment="0" applyProtection="0"/>
    <xf numFmtId="19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41"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0" fontId="138" fillId="0" borderId="0">
      <alignment/>
      <protection/>
    </xf>
    <xf numFmtId="0" fontId="116" fillId="0" borderId="0">
      <alignment/>
      <protection/>
    </xf>
    <xf numFmtId="40" fontId="139" fillId="0" borderId="0" applyBorder="0">
      <alignment horizontal="right"/>
      <protection/>
    </xf>
    <xf numFmtId="0" fontId="140" fillId="0" borderId="0">
      <alignment/>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50" fontId="141" fillId="2" borderId="29" applyFont="0" applyFill="0" applyBorder="0">
      <alignment/>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50" fontId="141" fillId="2" borderId="29" applyFont="0" applyFill="0" applyBorder="0">
      <alignment/>
      <protection/>
    </xf>
    <xf numFmtId="250" fontId="141" fillId="2" borderId="29" applyFont="0" applyFill="0" applyBorder="0">
      <alignment/>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49" fontId="77" fillId="0" borderId="0" applyFill="0" applyBorder="0" applyAlignment="0">
      <protection/>
    </xf>
    <xf numFmtId="253" fontId="28" fillId="0" borderId="0" applyFill="0" applyBorder="0" applyAlignment="0">
      <protection/>
    </xf>
    <xf numFmtId="254" fontId="28" fillId="0" borderId="0" applyFill="0" applyBorder="0" applyAlignment="0">
      <protection/>
    </xf>
    <xf numFmtId="193" fontId="0" fillId="0" borderId="18">
      <alignment horizontal="center"/>
      <protection/>
    </xf>
    <xf numFmtId="0" fontId="0" fillId="0" borderId="30">
      <alignment/>
      <protection/>
    </xf>
    <xf numFmtId="0" fontId="100" fillId="0" borderId="0" applyNumberFormat="0" applyFill="0" applyBorder="0" applyAlignment="0" applyProtection="0"/>
    <xf numFmtId="0" fontId="28" fillId="0" borderId="0" applyNumberFormat="0" applyFill="0" applyBorder="0" applyAlignment="0" applyProtection="0"/>
    <xf numFmtId="0" fontId="124" fillId="0" borderId="0" applyNumberFormat="0" applyFill="0" applyBorder="0" applyAlignment="0" applyProtection="0"/>
    <xf numFmtId="0" fontId="59" fillId="0" borderId="2" applyNumberFormat="0" applyBorder="0" applyAlignment="0">
      <protection/>
    </xf>
    <xf numFmtId="0" fontId="143" fillId="0" borderId="23" applyNumberFormat="0" applyBorder="0" applyAlignment="0">
      <protection/>
    </xf>
    <xf numFmtId="3" fontId="144" fillId="0" borderId="14" applyNumberFormat="0" applyBorder="0" applyAlignment="0">
      <protection/>
    </xf>
    <xf numFmtId="0" fontId="145" fillId="0" borderId="0" applyNumberFormat="0" applyFill="0" applyBorder="0" applyAlignment="0" applyProtection="0"/>
    <xf numFmtId="0" fontId="66" fillId="2" borderId="4" applyNumberFormat="0" applyAlignment="0" applyProtection="0"/>
    <xf numFmtId="3" fontId="146" fillId="0" borderId="0" applyNumberFormat="0" applyFill="0" applyBorder="0" applyAlignment="0" applyProtection="0"/>
    <xf numFmtId="0" fontId="147" fillId="0" borderId="19" applyBorder="0" applyAlignment="0">
      <protection/>
    </xf>
    <xf numFmtId="0" fontId="148" fillId="0" borderId="0" applyNumberFormat="0" applyFill="0" applyBorder="0" applyAlignment="0" applyProtection="0"/>
    <xf numFmtId="0" fontId="98" fillId="0" borderId="31"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9" fillId="0" borderId="32" applyNumberFormat="0" applyFill="0" applyAlignment="0" applyProtection="0"/>
    <xf numFmtId="3" fontId="50" fillId="0" borderId="22" applyNumberFormat="0" applyAlignment="0">
      <protection/>
    </xf>
    <xf numFmtId="3" fontId="150" fillId="0" borderId="2" applyNumberFormat="0" applyAlignment="0">
      <protection/>
    </xf>
    <xf numFmtId="0" fontId="149" fillId="0" borderId="32" applyNumberFormat="0" applyFill="0" applyAlignment="0" applyProtection="0"/>
    <xf numFmtId="0" fontId="151" fillId="0" borderId="33" applyNumberFormat="0" applyBorder="0" applyAlignment="0">
      <protection/>
    </xf>
    <xf numFmtId="0" fontId="97" fillId="5" borderId="0" applyNumberFormat="0" applyBorder="0" applyAlignment="0" applyProtection="0"/>
    <xf numFmtId="0" fontId="149" fillId="0" borderId="32" applyNumberFormat="0" applyFill="0" applyAlignment="0" applyProtection="0"/>
    <xf numFmtId="0" fontId="28" fillId="0" borderId="34" applyNumberFormat="0" applyFont="0" applyFill="0" applyAlignment="0" applyProtection="0"/>
    <xf numFmtId="0" fontId="117" fillId="0" borderId="35" applyNumberFormat="0" applyAlignment="0">
      <protection/>
    </xf>
    <xf numFmtId="0" fontId="119" fillId="27" borderId="0" applyNumberFormat="0" applyBorder="0" applyAlignment="0" applyProtection="0"/>
    <xf numFmtId="174" fontId="152" fillId="0" borderId="36" applyNumberFormat="0" applyFont="0" applyAlignment="0">
      <protection/>
    </xf>
    <xf numFmtId="255" fontId="0" fillId="0" borderId="0" applyFont="0" applyFill="0" applyBorder="0" applyAlignment="0" applyProtection="0"/>
    <xf numFmtId="256" fontId="0" fillId="0" borderId="0" applyFont="0" applyFill="0" applyBorder="0" applyAlignment="0" applyProtection="0"/>
    <xf numFmtId="0" fontId="153" fillId="0" borderId="0" applyNumberFormat="0" applyFill="0" applyBorder="0" applyAlignment="0" applyProtection="0"/>
    <xf numFmtId="0" fontId="88" fillId="0" borderId="0" applyNumberFormat="0" applyFill="0" applyBorder="0" applyAlignment="0" applyProtection="0"/>
    <xf numFmtId="0" fontId="103" fillId="0" borderId="37">
      <alignment horizontal="center"/>
      <protection/>
    </xf>
    <xf numFmtId="257" fontId="0" fillId="0" borderId="0">
      <alignment/>
      <protection/>
    </xf>
    <xf numFmtId="258" fontId="0" fillId="0" borderId="1">
      <alignment/>
      <protection/>
    </xf>
    <xf numFmtId="0" fontId="154" fillId="0" borderId="0">
      <alignment/>
      <protection/>
    </xf>
    <xf numFmtId="3" fontId="100" fillId="0" borderId="0" applyNumberFormat="0" applyBorder="0" applyAlignment="0" applyProtection="0"/>
    <xf numFmtId="3" fontId="155" fillId="0" borderId="0">
      <alignment/>
      <protection locked="0"/>
    </xf>
    <xf numFmtId="0" fontId="11" fillId="0" borderId="38" applyFill="0" applyBorder="0" applyAlignment="0">
      <protection/>
    </xf>
    <xf numFmtId="5" fontId="156" fillId="34" borderId="19">
      <alignment vertical="top"/>
      <protection/>
    </xf>
    <xf numFmtId="0" fontId="21" fillId="35" borderId="1">
      <alignment horizontal="left" vertical="center"/>
      <protection/>
    </xf>
    <xf numFmtId="6" fontId="157" fillId="36" borderId="19">
      <alignment/>
      <protection/>
    </xf>
    <xf numFmtId="5" fontId="106" fillId="0" borderId="19">
      <alignment horizontal="left" vertical="top"/>
      <protection/>
    </xf>
    <xf numFmtId="0" fontId="158" fillId="37" borderId="0">
      <alignment horizontal="left" vertical="center"/>
      <protection/>
    </xf>
    <xf numFmtId="5" fontId="41" fillId="0" borderId="22">
      <alignment horizontal="left" vertical="top"/>
      <protection/>
    </xf>
    <xf numFmtId="0" fontId="159" fillId="0" borderId="22">
      <alignment horizontal="left" vertical="center"/>
      <protection/>
    </xf>
    <xf numFmtId="0" fontId="28" fillId="0" borderId="0">
      <alignment/>
      <protection/>
    </xf>
    <xf numFmtId="259" fontId="28" fillId="0" borderId="0" applyFont="0" applyFill="0" applyBorder="0" applyAlignment="0" applyProtection="0"/>
    <xf numFmtId="246" fontId="28" fillId="0" borderId="0" applyFont="0" applyFill="0" applyBorder="0" applyAlignment="0" applyProtection="0"/>
    <xf numFmtId="42" fontId="85" fillId="0" borderId="0" applyFont="0" applyFill="0" applyBorder="0" applyAlignment="0" applyProtection="0"/>
    <xf numFmtId="44" fontId="85"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62" fillId="4" borderId="0" applyNumberFormat="0" applyBorder="0" applyAlignment="0" applyProtection="0"/>
    <xf numFmtId="0" fontId="160" fillId="0" borderId="0" applyNumberFormat="0" applyFill="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1" fillId="0" borderId="0" applyFont="0" applyFill="0" applyBorder="0" applyAlignment="0" applyProtection="0"/>
    <xf numFmtId="0" fontId="161" fillId="0" borderId="0" applyFont="0" applyFill="0" applyBorder="0" applyAlignment="0" applyProtection="0"/>
    <xf numFmtId="9" fontId="121" fillId="0" borderId="0" applyFont="0" applyFill="0" applyBorder="0" applyAlignment="0" applyProtection="0"/>
    <xf numFmtId="0" fontId="162" fillId="0" borderId="0">
      <alignment/>
      <protection/>
    </xf>
    <xf numFmtId="0" fontId="118" fillId="0" borderId="0">
      <alignment/>
      <protection/>
    </xf>
    <xf numFmtId="191" fontId="163" fillId="0" borderId="0" applyFont="0" applyFill="0" applyBorder="0" applyAlignment="0" applyProtection="0"/>
    <xf numFmtId="183" fontId="163" fillId="0" borderId="0" applyFont="0" applyFill="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21" fillId="0" borderId="0" applyFont="0" applyFill="0" applyBorder="0" applyAlignment="0" applyProtection="0"/>
    <xf numFmtId="0" fontId="121" fillId="0" borderId="0" applyFont="0" applyFill="0" applyBorder="0" applyAlignment="0" applyProtection="0"/>
    <xf numFmtId="217" fontId="164" fillId="0" borderId="0" applyFont="0" applyFill="0" applyBorder="0" applyAlignment="0" applyProtection="0"/>
    <xf numFmtId="219" fontId="164" fillId="0" borderId="0" applyFont="0" applyFill="0" applyBorder="0" applyAlignment="0" applyProtection="0"/>
    <xf numFmtId="0" fontId="165" fillId="0" borderId="0">
      <alignment/>
      <protection/>
    </xf>
    <xf numFmtId="260" fontId="28" fillId="0" borderId="0" applyFont="0" applyFill="0" applyBorder="0" applyAlignment="0" applyProtection="0"/>
    <xf numFmtId="0" fontId="7" fillId="0" borderId="0">
      <alignment/>
      <protection/>
    </xf>
    <xf numFmtId="194" fontId="163" fillId="0" borderId="0" applyFont="0" applyFill="0" applyBorder="0" applyAlignment="0" applyProtection="0"/>
    <xf numFmtId="6" fontId="39" fillId="0" borderId="0" applyFont="0" applyFill="0" applyBorder="0" applyAlignment="0" applyProtection="0"/>
    <xf numFmtId="241" fontId="163" fillId="0" borderId="0" applyFont="0" applyFill="0" applyBorder="0" applyAlignment="0" applyProtection="0"/>
    <xf numFmtId="0" fontId="166" fillId="0" borderId="0" applyFont="0" applyFill="0" applyBorder="0" applyAlignment="0" applyProtection="0"/>
    <xf numFmtId="0" fontId="166" fillId="0" borderId="0" applyFont="0" applyFill="0" applyBorder="0" applyAlignment="0" applyProtection="0"/>
    <xf numFmtId="0" fontId="1" fillId="0" borderId="0">
      <alignment vertical="center"/>
      <protection/>
    </xf>
  </cellStyleXfs>
  <cellXfs count="1050">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23" xfId="0" applyFont="1" applyBorder="1" applyAlignment="1">
      <alignment/>
    </xf>
    <xf numFmtId="0" fontId="1" fillId="0" borderId="2" xfId="0" applyFont="1" applyBorder="1" applyAlignment="1">
      <alignment/>
    </xf>
    <xf numFmtId="0" fontId="1" fillId="0" borderId="0" xfId="0" applyFont="1" applyBorder="1" applyAlignment="1">
      <alignment/>
    </xf>
    <xf numFmtId="0" fontId="1" fillId="0" borderId="0" xfId="0" applyFont="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3" fontId="7" fillId="0" borderId="1" xfId="0" applyNumberFormat="1" applyFont="1" applyFill="1" applyBorder="1" applyAlignment="1">
      <alignment horizontal="center" vertical="center" wrapText="1"/>
    </xf>
    <xf numFmtId="0" fontId="7" fillId="0" borderId="0" xfId="0" applyFont="1" applyFill="1" applyBorder="1" applyAlignment="1">
      <alignment horizontal="right"/>
    </xf>
    <xf numFmtId="0" fontId="2" fillId="0" borderId="0" xfId="0" applyFont="1" applyAlignment="1">
      <alignment/>
    </xf>
    <xf numFmtId="176" fontId="1" fillId="0" borderId="39" xfId="0" applyNumberFormat="1" applyFont="1" applyBorder="1" applyAlignment="1">
      <alignment/>
    </xf>
    <xf numFmtId="0" fontId="4" fillId="0" borderId="0" xfId="0" applyFont="1" applyFill="1" applyAlignment="1">
      <alignment/>
    </xf>
    <xf numFmtId="0" fontId="7" fillId="0" borderId="0" xfId="0" applyFont="1" applyFill="1" applyAlignment="1">
      <alignment vertical="center"/>
    </xf>
    <xf numFmtId="0" fontId="2" fillId="0" borderId="1" xfId="0" applyFont="1" applyBorder="1" applyAlignment="1">
      <alignment horizontal="center" vertical="center"/>
    </xf>
    <xf numFmtId="176" fontId="2" fillId="0" borderId="1" xfId="642" applyNumberFormat="1" applyFont="1" applyBorder="1" applyAlignment="1">
      <alignment horizontal="center" vertical="center"/>
    </xf>
    <xf numFmtId="0" fontId="2" fillId="0" borderId="1"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vertical="center"/>
    </xf>
    <xf numFmtId="0" fontId="8"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0" xfId="0" applyFont="1" applyAlignment="1">
      <alignment/>
    </xf>
    <xf numFmtId="3" fontId="4" fillId="0" borderId="0" xfId="0" applyNumberFormat="1" applyFont="1" applyAlignment="1">
      <alignment/>
    </xf>
    <xf numFmtId="0" fontId="4" fillId="0" borderId="0" xfId="0" applyFont="1" applyAlignment="1">
      <alignment horizontal="center"/>
    </xf>
    <xf numFmtId="0" fontId="7"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vertical="center"/>
    </xf>
    <xf numFmtId="3" fontId="6" fillId="0" borderId="0" xfId="0" applyNumberFormat="1" applyFont="1" applyFill="1" applyAlignment="1">
      <alignment vertical="center"/>
    </xf>
    <xf numFmtId="3" fontId="6" fillId="0" borderId="0" xfId="0" applyNumberFormat="1" applyFont="1" applyFill="1" applyBorder="1" applyAlignment="1">
      <alignment horizontal="center" vertical="center"/>
    </xf>
    <xf numFmtId="3" fontId="7" fillId="0" borderId="0" xfId="0" applyNumberFormat="1"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7" fillId="0" borderId="39" xfId="0" applyFont="1" applyFill="1" applyBorder="1" applyAlignment="1">
      <alignment vertical="center"/>
    </xf>
    <xf numFmtId="0" fontId="8" fillId="0" borderId="39" xfId="0" applyFont="1" applyFill="1" applyBorder="1" applyAlignment="1">
      <alignment horizontal="center" vertical="center"/>
    </xf>
    <xf numFmtId="0" fontId="7" fillId="0" borderId="39" xfId="0" applyFont="1" applyFill="1" applyBorder="1" applyAlignment="1">
      <alignment horizontal="right" vertical="center"/>
    </xf>
    <xf numFmtId="0" fontId="7" fillId="0" borderId="0" xfId="0" applyFont="1" applyFill="1" applyAlignment="1">
      <alignment horizontal="right" vertical="center"/>
    </xf>
    <xf numFmtId="3" fontId="7" fillId="0" borderId="2" xfId="0" applyNumberFormat="1" applyFont="1" applyFill="1" applyBorder="1" applyAlignment="1">
      <alignment horizontal="right"/>
    </xf>
    <xf numFmtId="0" fontId="7" fillId="0" borderId="39" xfId="0" applyFont="1" applyFill="1" applyBorder="1" applyAlignment="1">
      <alignment horizontal="right"/>
    </xf>
    <xf numFmtId="0" fontId="7" fillId="0" borderId="0" xfId="0" applyFont="1" applyFill="1" applyAlignment="1">
      <alignment horizontal="right"/>
    </xf>
    <xf numFmtId="3" fontId="9" fillId="0" borderId="1" xfId="0" applyNumberFormat="1" applyFont="1" applyFill="1" applyBorder="1" applyAlignment="1">
      <alignment horizontal="right"/>
    </xf>
    <xf numFmtId="165" fontId="6" fillId="0" borderId="1" xfId="0" applyNumberFormat="1" applyFont="1" applyFill="1" applyBorder="1" applyAlignment="1">
      <alignment horizontal="right"/>
    </xf>
    <xf numFmtId="177" fontId="6" fillId="0" borderId="1" xfId="0" applyNumberFormat="1" applyFont="1" applyFill="1" applyBorder="1" applyAlignment="1">
      <alignment horizontal="right"/>
    </xf>
    <xf numFmtId="0" fontId="9" fillId="0" borderId="39" xfId="0" applyFont="1" applyFill="1" applyBorder="1" applyAlignment="1">
      <alignment horizontal="right"/>
    </xf>
    <xf numFmtId="0" fontId="9" fillId="0" borderId="0" xfId="0" applyFont="1" applyFill="1" applyBorder="1" applyAlignment="1">
      <alignment horizontal="right"/>
    </xf>
    <xf numFmtId="0" fontId="9" fillId="0" borderId="16" xfId="0" applyFont="1" applyFill="1" applyBorder="1" applyAlignment="1">
      <alignment horizontal="right"/>
    </xf>
    <xf numFmtId="0" fontId="7" fillId="0" borderId="0" xfId="0" applyFont="1" applyFill="1" applyAlignment="1">
      <alignment/>
    </xf>
    <xf numFmtId="3" fontId="7" fillId="0" borderId="0" xfId="0" applyNumberFormat="1" applyFont="1" applyFill="1" applyAlignment="1">
      <alignment/>
    </xf>
    <xf numFmtId="3" fontId="4" fillId="0" borderId="0" xfId="0" applyNumberFormat="1" applyFont="1" applyFill="1" applyAlignment="1">
      <alignment/>
    </xf>
    <xf numFmtId="0" fontId="1" fillId="0" borderId="23" xfId="0" applyFont="1" applyBorder="1" applyAlignment="1">
      <alignment horizontal="center"/>
    </xf>
    <xf numFmtId="0" fontId="1" fillId="0" borderId="23" xfId="0" applyFont="1" applyBorder="1" applyAlignment="1">
      <alignment horizontal="left"/>
    </xf>
    <xf numFmtId="175" fontId="1" fillId="0" borderId="23" xfId="642" applyNumberFormat="1" applyFont="1" applyBorder="1" applyAlignment="1">
      <alignment horizontal="center"/>
    </xf>
    <xf numFmtId="0" fontId="1" fillId="0" borderId="2" xfId="0" applyFont="1" applyBorder="1" applyAlignment="1">
      <alignment horizontal="center"/>
    </xf>
    <xf numFmtId="175" fontId="1" fillId="0" borderId="2" xfId="642" applyNumberFormat="1" applyFont="1" applyBorder="1" applyAlignment="1">
      <alignment horizontal="center"/>
    </xf>
    <xf numFmtId="176" fontId="1" fillId="0" borderId="2" xfId="642" applyNumberFormat="1" applyFont="1" applyBorder="1" applyAlignment="1">
      <alignment/>
    </xf>
    <xf numFmtId="176" fontId="1" fillId="0" borderId="2" xfId="0" applyNumberFormat="1" applyFont="1" applyBorder="1" applyAlignment="1">
      <alignment/>
    </xf>
    <xf numFmtId="0" fontId="13"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xf>
    <xf numFmtId="0" fontId="13" fillId="0" borderId="0" xfId="0" applyFont="1" applyAlignment="1">
      <alignment/>
    </xf>
    <xf numFmtId="0" fontId="12" fillId="0" borderId="1"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3" fillId="0" borderId="14" xfId="0" applyFont="1" applyBorder="1" applyAlignment="1">
      <alignment/>
    </xf>
    <xf numFmtId="0" fontId="12" fillId="0" borderId="2" xfId="0" applyFont="1" applyBorder="1" applyAlignment="1">
      <alignment horizontal="center"/>
    </xf>
    <xf numFmtId="0" fontId="12" fillId="0" borderId="2" xfId="0" applyFont="1" applyBorder="1" applyAlignment="1">
      <alignment wrapText="1"/>
    </xf>
    <xf numFmtId="41" fontId="12" fillId="0" borderId="2" xfId="0" applyNumberFormat="1" applyFont="1" applyBorder="1" applyAlignment="1">
      <alignment/>
    </xf>
    <xf numFmtId="0" fontId="13" fillId="0" borderId="2" xfId="0" applyFont="1" applyBorder="1" applyAlignment="1">
      <alignment horizontal="center"/>
    </xf>
    <xf numFmtId="0" fontId="13" fillId="0" borderId="2" xfId="0" applyFont="1" applyBorder="1" applyAlignment="1">
      <alignment/>
    </xf>
    <xf numFmtId="167" fontId="13" fillId="0" borderId="2" xfId="651" applyFont="1" applyBorder="1" applyAlignment="1">
      <alignment/>
    </xf>
    <xf numFmtId="41" fontId="13" fillId="0" borderId="2" xfId="0" applyNumberFormat="1" applyFont="1" applyBorder="1" applyAlignment="1">
      <alignment/>
    </xf>
    <xf numFmtId="9" fontId="13" fillId="0" borderId="2" xfId="0" applyNumberFormat="1" applyFont="1" applyBorder="1" applyAlignment="1">
      <alignment horizontal="center"/>
    </xf>
    <xf numFmtId="0" fontId="13" fillId="0" borderId="40" xfId="0" applyFont="1" applyBorder="1" applyAlignment="1">
      <alignment horizontal="center"/>
    </xf>
    <xf numFmtId="0" fontId="13" fillId="0" borderId="40" xfId="0" applyFont="1" applyBorder="1" applyAlignment="1">
      <alignment/>
    </xf>
    <xf numFmtId="0" fontId="12" fillId="0" borderId="1" xfId="0" applyFont="1" applyBorder="1" applyAlignment="1">
      <alignment horizontal="center"/>
    </xf>
    <xf numFmtId="0" fontId="12" fillId="0" borderId="0" xfId="0" applyFont="1" applyAlignment="1">
      <alignment/>
    </xf>
    <xf numFmtId="0" fontId="12" fillId="0" borderId="14" xfId="0" applyFont="1" applyBorder="1" applyAlignment="1">
      <alignment horizontal="center"/>
    </xf>
    <xf numFmtId="0" fontId="12" fillId="0" borderId="14" xfId="0" applyFont="1" applyBorder="1" applyAlignment="1">
      <alignment/>
    </xf>
    <xf numFmtId="0" fontId="15" fillId="0" borderId="0" xfId="0" applyFont="1" applyAlignment="1">
      <alignment/>
    </xf>
    <xf numFmtId="0" fontId="15" fillId="0" borderId="0" xfId="0" applyFont="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Alignment="1">
      <alignment/>
    </xf>
    <xf numFmtId="0" fontId="1" fillId="0" borderId="41" xfId="0" applyFont="1" applyFill="1" applyBorder="1" applyAlignment="1">
      <alignment horizontal="center"/>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 fillId="0" borderId="14" xfId="0" applyFont="1" applyBorder="1" applyAlignment="1">
      <alignment/>
    </xf>
    <xf numFmtId="3" fontId="1" fillId="0" borderId="2" xfId="0" applyNumberFormat="1" applyFont="1" applyBorder="1" applyAlignment="1">
      <alignment horizontal="center"/>
    </xf>
    <xf numFmtId="0" fontId="17" fillId="0" borderId="0" xfId="0" applyFont="1" applyAlignment="1">
      <alignment vertical="center"/>
    </xf>
    <xf numFmtId="0" fontId="18" fillId="0" borderId="0" xfId="0" applyFont="1" applyAlignment="1">
      <alignment vertical="center"/>
    </xf>
    <xf numFmtId="3" fontId="17" fillId="0" borderId="0" xfId="0" applyNumberFormat="1" applyFont="1" applyAlignment="1">
      <alignment vertical="center"/>
    </xf>
    <xf numFmtId="0" fontId="18" fillId="0" borderId="0" xfId="0" applyFont="1" applyAlignment="1">
      <alignment horizontal="center" vertical="center"/>
    </xf>
    <xf numFmtId="176" fontId="18" fillId="0" borderId="0" xfId="642" applyNumberFormat="1" applyFont="1" applyAlignment="1">
      <alignment horizontal="center" vertical="center"/>
    </xf>
    <xf numFmtId="176" fontId="18" fillId="0" borderId="0" xfId="642" applyNumberFormat="1"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3"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3" fontId="18" fillId="0" borderId="18" xfId="0" applyNumberFormat="1" applyFont="1" applyFill="1" applyBorder="1" applyAlignment="1">
      <alignment horizontal="center" vertical="center" wrapText="1"/>
    </xf>
    <xf numFmtId="0" fontId="17" fillId="0" borderId="19" xfId="0" applyFont="1" applyFill="1" applyBorder="1" applyAlignment="1">
      <alignment horizontal="center" vertical="center"/>
    </xf>
    <xf numFmtId="176" fontId="17" fillId="0" borderId="39" xfId="642"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4" fontId="18" fillId="0" borderId="23" xfId="0" applyNumberFormat="1" applyFont="1" applyBorder="1" applyAlignment="1">
      <alignment horizontal="right"/>
    </xf>
    <xf numFmtId="176" fontId="18" fillId="0" borderId="23" xfId="642" applyNumberFormat="1" applyFont="1" applyBorder="1" applyAlignment="1">
      <alignment horizontal="right"/>
    </xf>
    <xf numFmtId="0" fontId="18" fillId="0" borderId="0" xfId="0" applyFont="1" applyBorder="1" applyAlignment="1">
      <alignment horizontal="right" vertical="center"/>
    </xf>
    <xf numFmtId="0" fontId="18" fillId="0" borderId="0" xfId="0" applyFont="1" applyAlignment="1">
      <alignment horizontal="right" vertical="center"/>
    </xf>
    <xf numFmtId="0" fontId="18" fillId="0" borderId="2" xfId="0" applyFont="1" applyBorder="1" applyAlignment="1">
      <alignment horizontal="center"/>
    </xf>
    <xf numFmtId="0" fontId="18" fillId="0" borderId="2" xfId="0" applyFont="1" applyBorder="1" applyAlignment="1">
      <alignment/>
    </xf>
    <xf numFmtId="165" fontId="18" fillId="0" borderId="2" xfId="0" applyNumberFormat="1" applyFont="1" applyBorder="1" applyAlignment="1">
      <alignment horizontal="right"/>
    </xf>
    <xf numFmtId="3" fontId="18" fillId="0" borderId="2" xfId="0" applyNumberFormat="1" applyFont="1" applyBorder="1" applyAlignment="1">
      <alignment horizontal="right"/>
    </xf>
    <xf numFmtId="0" fontId="18" fillId="0" borderId="2" xfId="0" applyFont="1" applyBorder="1" applyAlignment="1">
      <alignment horizontal="right"/>
    </xf>
    <xf numFmtId="4" fontId="18" fillId="0" borderId="2" xfId="0" applyNumberFormat="1" applyFont="1" applyBorder="1" applyAlignment="1">
      <alignment horizontal="right"/>
    </xf>
    <xf numFmtId="176" fontId="18" fillId="0" borderId="2" xfId="642" applyNumberFormat="1" applyFont="1" applyBorder="1" applyAlignment="1">
      <alignment horizontal="right"/>
    </xf>
    <xf numFmtId="3" fontId="18" fillId="0" borderId="2" xfId="0" applyNumberFormat="1" applyFont="1" applyBorder="1" applyAlignment="1">
      <alignment horizontal="right" vertical="center"/>
    </xf>
    <xf numFmtId="176" fontId="18" fillId="0" borderId="39" xfId="642" applyNumberFormat="1" applyFont="1" applyBorder="1" applyAlignment="1">
      <alignment horizontal="right"/>
    </xf>
    <xf numFmtId="0" fontId="18" fillId="0" borderId="0" xfId="0" applyFont="1" applyBorder="1" applyAlignment="1">
      <alignment horizontal="right"/>
    </xf>
    <xf numFmtId="0" fontId="18" fillId="0" borderId="0" xfId="0" applyFont="1" applyAlignment="1">
      <alignment horizontal="right"/>
    </xf>
    <xf numFmtId="176" fontId="18" fillId="0" borderId="0" xfId="642" applyNumberFormat="1" applyFont="1" applyBorder="1" applyAlignment="1">
      <alignment horizontal="right"/>
    </xf>
    <xf numFmtId="2" fontId="18" fillId="0" borderId="2" xfId="0" applyNumberFormat="1" applyFont="1" applyBorder="1" applyAlignment="1">
      <alignment horizontal="right"/>
    </xf>
    <xf numFmtId="165" fontId="17" fillId="0" borderId="1" xfId="0" applyNumberFormat="1" applyFont="1" applyBorder="1" applyAlignment="1">
      <alignment horizontal="right"/>
    </xf>
    <xf numFmtId="177" fontId="17" fillId="0" borderId="1" xfId="0" applyNumberFormat="1" applyFont="1" applyBorder="1" applyAlignment="1">
      <alignment horizontal="right"/>
    </xf>
    <xf numFmtId="0" fontId="18" fillId="0" borderId="0" xfId="0" applyFont="1" applyAlignment="1">
      <alignment/>
    </xf>
    <xf numFmtId="3" fontId="18" fillId="0" borderId="0" xfId="0" applyNumberFormat="1" applyFont="1" applyAlignment="1">
      <alignment/>
    </xf>
    <xf numFmtId="176" fontId="18" fillId="0" borderId="0" xfId="642" applyNumberFormat="1" applyFont="1" applyAlignment="1">
      <alignment/>
    </xf>
    <xf numFmtId="3" fontId="17" fillId="0" borderId="0" xfId="0" applyNumberFormat="1" applyFont="1" applyAlignment="1">
      <alignment/>
    </xf>
    <xf numFmtId="3" fontId="18" fillId="0" borderId="0" xfId="0" applyNumberFormat="1" applyFont="1" applyAlignment="1">
      <alignment horizontal="center"/>
    </xf>
    <xf numFmtId="165" fontId="7" fillId="0" borderId="23" xfId="0" applyNumberFormat="1" applyFont="1" applyFill="1" applyBorder="1" applyAlignment="1">
      <alignment horizontal="right"/>
    </xf>
    <xf numFmtId="3" fontId="7" fillId="0" borderId="23" xfId="0" applyNumberFormat="1" applyFont="1" applyFill="1" applyBorder="1" applyAlignment="1">
      <alignment horizontal="right"/>
    </xf>
    <xf numFmtId="0" fontId="7" fillId="0" borderId="23" xfId="0" applyFont="1" applyFill="1" applyBorder="1" applyAlignment="1">
      <alignment horizontal="right"/>
    </xf>
    <xf numFmtId="4" fontId="7" fillId="0" borderId="23" xfId="0" applyNumberFormat="1" applyFont="1" applyFill="1" applyBorder="1" applyAlignment="1">
      <alignment horizontal="right"/>
    </xf>
    <xf numFmtId="4" fontId="7" fillId="0" borderId="23" xfId="0" applyNumberFormat="1" applyFont="1" applyFill="1" applyBorder="1" applyAlignment="1">
      <alignment horizontal="right" vertical="center"/>
    </xf>
    <xf numFmtId="3" fontId="7" fillId="0" borderId="23" xfId="0" applyNumberFormat="1" applyFont="1" applyFill="1" applyBorder="1" applyAlignment="1">
      <alignment horizontal="right" vertical="center"/>
    </xf>
    <xf numFmtId="165" fontId="7" fillId="0" borderId="2" xfId="0" applyNumberFormat="1" applyFont="1" applyFill="1" applyBorder="1" applyAlignment="1">
      <alignment horizontal="right"/>
    </xf>
    <xf numFmtId="4" fontId="7" fillId="0" borderId="2" xfId="0" applyNumberFormat="1" applyFont="1" applyFill="1" applyBorder="1" applyAlignment="1">
      <alignment horizontal="right"/>
    </xf>
    <xf numFmtId="0" fontId="7" fillId="0" borderId="23" xfId="0" applyFont="1" applyBorder="1" applyAlignment="1">
      <alignment horizontal="center" vertical="center"/>
    </xf>
    <xf numFmtId="0" fontId="7" fillId="0" borderId="23" xfId="0" applyFont="1" applyBorder="1" applyAlignment="1">
      <alignment horizontal="left" vertical="center"/>
    </xf>
    <xf numFmtId="0" fontId="7" fillId="0" borderId="2" xfId="0" applyFont="1" applyBorder="1" applyAlignment="1">
      <alignment horizontal="center"/>
    </xf>
    <xf numFmtId="0" fontId="7" fillId="0" borderId="2" xfId="0" applyFont="1" applyBorder="1" applyAlignment="1">
      <alignment/>
    </xf>
    <xf numFmtId="0" fontId="7" fillId="0" borderId="2" xfId="0" applyFont="1" applyBorder="1" applyAlignment="1">
      <alignment horizontal="right"/>
    </xf>
    <xf numFmtId="2" fontId="7" fillId="0" borderId="2" xfId="0" applyNumberFormat="1" applyFont="1" applyBorder="1" applyAlignment="1">
      <alignment horizontal="right"/>
    </xf>
    <xf numFmtId="0" fontId="19" fillId="0" borderId="2" xfId="0" applyFont="1" applyBorder="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Alignment="1">
      <alignment/>
    </xf>
    <xf numFmtId="3" fontId="1" fillId="0" borderId="23" xfId="0" applyNumberFormat="1" applyFont="1" applyBorder="1" applyAlignment="1">
      <alignment horizontal="center"/>
    </xf>
    <xf numFmtId="0" fontId="1" fillId="0" borderId="42" xfId="0" applyFont="1" applyBorder="1" applyAlignment="1">
      <alignment horizontal="center"/>
    </xf>
    <xf numFmtId="0" fontId="1" fillId="0" borderId="42" xfId="0" applyFont="1" applyBorder="1" applyAlignment="1">
      <alignment/>
    </xf>
    <xf numFmtId="175" fontId="1" fillId="0" borderId="42" xfId="642" applyNumberFormat="1" applyFont="1" applyBorder="1" applyAlignment="1">
      <alignment horizontal="center"/>
    </xf>
    <xf numFmtId="176" fontId="1" fillId="0" borderId="42" xfId="642" applyNumberFormat="1" applyFont="1" applyBorder="1" applyAlignment="1">
      <alignment/>
    </xf>
    <xf numFmtId="0" fontId="5" fillId="0" borderId="0" xfId="0" applyFont="1" applyAlignment="1">
      <alignment horizontal="center"/>
    </xf>
    <xf numFmtId="0" fontId="5" fillId="0" borderId="0" xfId="0" applyFont="1" applyAlignment="1">
      <alignment/>
    </xf>
    <xf numFmtId="0" fontId="5" fillId="0" borderId="0" xfId="0" applyFont="1" applyFill="1" applyAlignment="1">
      <alignment horizontal="center"/>
    </xf>
    <xf numFmtId="41" fontId="12" fillId="0" borderId="1" xfId="0" applyNumberFormat="1" applyFont="1" applyBorder="1" applyAlignment="1">
      <alignment/>
    </xf>
    <xf numFmtId="0" fontId="2" fillId="0" borderId="0" xfId="0" applyFont="1" applyAlignment="1">
      <alignment vertical="center"/>
    </xf>
    <xf numFmtId="176" fontId="2" fillId="0" borderId="1" xfId="0" applyNumberFormat="1" applyFont="1" applyFill="1" applyBorder="1" applyAlignment="1">
      <alignment vertical="center" wrapText="1"/>
    </xf>
    <xf numFmtId="176" fontId="2" fillId="0" borderId="1" xfId="642" applyNumberFormat="1"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vertical="center" wrapText="1"/>
    </xf>
    <xf numFmtId="176" fontId="2" fillId="0" borderId="23"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176" fontId="1" fillId="0" borderId="2" xfId="642" applyNumberFormat="1" applyFont="1" applyFill="1" applyBorder="1" applyAlignment="1">
      <alignment vertical="center" wrapText="1"/>
    </xf>
    <xf numFmtId="176" fontId="1" fillId="0" borderId="2" xfId="642"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176" fontId="2" fillId="0" borderId="2" xfId="642" applyNumberFormat="1" applyFont="1" applyFill="1" applyBorder="1" applyAlignment="1">
      <alignment vertical="center" wrapText="1"/>
    </xf>
    <xf numFmtId="0" fontId="1" fillId="0" borderId="42" xfId="0" applyFont="1" applyFill="1" applyBorder="1" applyAlignment="1">
      <alignment horizontal="center" vertical="center" wrapText="1"/>
    </xf>
    <xf numFmtId="0" fontId="1" fillId="0" borderId="42" xfId="0" applyFont="1" applyFill="1" applyBorder="1" applyAlignment="1">
      <alignment vertical="center" wrapText="1"/>
    </xf>
    <xf numFmtId="176" fontId="1" fillId="0" borderId="42" xfId="642" applyNumberFormat="1" applyFont="1" applyFill="1" applyBorder="1" applyAlignment="1">
      <alignment vertical="center" wrapText="1"/>
    </xf>
    <xf numFmtId="0" fontId="1" fillId="0" borderId="40" xfId="0" applyFont="1" applyFill="1" applyBorder="1" applyAlignment="1">
      <alignment horizontal="center" vertical="center" wrapText="1"/>
    </xf>
    <xf numFmtId="0" fontId="1" fillId="0" borderId="40" xfId="0" applyFont="1" applyFill="1" applyBorder="1" applyAlignment="1">
      <alignment vertical="center" wrapText="1"/>
    </xf>
    <xf numFmtId="176" fontId="1" fillId="0" borderId="40" xfId="642" applyNumberFormat="1" applyFont="1" applyFill="1" applyBorder="1" applyAlignment="1">
      <alignment vertical="center" wrapText="1"/>
    </xf>
    <xf numFmtId="176" fontId="2" fillId="0" borderId="23" xfId="642" applyNumberFormat="1" applyFont="1" applyFill="1" applyBorder="1" applyAlignment="1">
      <alignment vertical="center" wrapText="1"/>
    </xf>
    <xf numFmtId="176" fontId="1" fillId="0" borderId="0" xfId="0" applyNumberFormat="1" applyFont="1" applyFill="1" applyAlignment="1">
      <alignment vertical="center" wrapText="1"/>
    </xf>
    <xf numFmtId="3" fontId="2" fillId="0" borderId="0" xfId="0" applyNumberFormat="1" applyFont="1" applyFill="1" applyAlignment="1">
      <alignment horizontal="center"/>
    </xf>
    <xf numFmtId="3" fontId="17" fillId="0" borderId="1" xfId="0" applyNumberFormat="1" applyFont="1" applyBorder="1" applyAlignment="1">
      <alignment horizontal="right"/>
    </xf>
    <xf numFmtId="0" fontId="17" fillId="0" borderId="18" xfId="0" applyFont="1" applyBorder="1" applyAlignment="1">
      <alignment horizontal="right"/>
    </xf>
    <xf numFmtId="0" fontId="17" fillId="0" borderId="1" xfId="0" applyFont="1" applyBorder="1" applyAlignment="1">
      <alignment horizontal="right"/>
    </xf>
    <xf numFmtId="176" fontId="17" fillId="0" borderId="0" xfId="642" applyNumberFormat="1" applyFont="1" applyBorder="1" applyAlignment="1">
      <alignment horizontal="right"/>
    </xf>
    <xf numFmtId="0" fontId="17" fillId="0" borderId="0" xfId="0" applyFont="1" applyBorder="1" applyAlignment="1">
      <alignment horizontal="right"/>
    </xf>
    <xf numFmtId="0" fontId="17" fillId="0" borderId="16" xfId="0" applyFont="1" applyBorder="1" applyAlignment="1">
      <alignment horizontal="right"/>
    </xf>
    <xf numFmtId="0" fontId="6" fillId="0" borderId="18" xfId="0" applyFont="1" applyFill="1" applyBorder="1" applyAlignment="1">
      <alignment horizontal="center"/>
    </xf>
    <xf numFmtId="0" fontId="2" fillId="0" borderId="0" xfId="0" applyFont="1" applyFill="1" applyBorder="1" applyAlignment="1">
      <alignment horizontal="center" vertical="center" wrapText="1"/>
    </xf>
    <xf numFmtId="0" fontId="21" fillId="0" borderId="0" xfId="0" applyFont="1" applyAlignment="1">
      <alignment/>
    </xf>
    <xf numFmtId="0" fontId="1"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center" vertical="center"/>
    </xf>
    <xf numFmtId="3" fontId="1" fillId="0" borderId="0" xfId="0" applyNumberFormat="1" applyFont="1" applyFill="1" applyAlignment="1">
      <alignment horizontal="center"/>
    </xf>
    <xf numFmtId="3" fontId="18" fillId="0" borderId="14" xfId="0" applyNumberFormat="1" applyFont="1" applyBorder="1" applyAlignment="1">
      <alignment horizontal="right"/>
    </xf>
    <xf numFmtId="0" fontId="17" fillId="0"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9"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77" fontId="6" fillId="0" borderId="0" xfId="0" applyNumberFormat="1" applyFont="1" applyFill="1" applyBorder="1" applyAlignment="1">
      <alignment horizontal="right"/>
    </xf>
    <xf numFmtId="0" fontId="5" fillId="0" borderId="0" xfId="0" applyFont="1" applyAlignment="1">
      <alignment horizontal="left"/>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Alignment="1">
      <alignment/>
    </xf>
    <xf numFmtId="0" fontId="2" fillId="0" borderId="1" xfId="0" applyFont="1" applyFill="1" applyBorder="1" applyAlignment="1">
      <alignment horizontal="center" vertical="center"/>
    </xf>
    <xf numFmtId="3" fontId="2" fillId="0" borderId="0" xfId="0" applyNumberFormat="1" applyFont="1" applyFill="1" applyBorder="1" applyAlignment="1">
      <alignment horizontal="center" vertical="center" wrapText="1"/>
    </xf>
    <xf numFmtId="174" fontId="2" fillId="0" borderId="1" xfId="642" applyNumberFormat="1" applyFont="1" applyFill="1" applyBorder="1" applyAlignment="1">
      <alignment horizontal="center" vertical="center"/>
    </xf>
    <xf numFmtId="0" fontId="1" fillId="0" borderId="1" xfId="0" applyFont="1" applyFill="1" applyBorder="1" applyAlignment="1">
      <alignment horizontal="center"/>
    </xf>
    <xf numFmtId="0" fontId="1" fillId="0" borderId="1" xfId="0" applyFont="1" applyFill="1" applyBorder="1" applyAlignment="1">
      <alignment horizontal="left"/>
    </xf>
    <xf numFmtId="3" fontId="2" fillId="0" borderId="1" xfId="642" applyNumberFormat="1" applyFont="1" applyFill="1" applyBorder="1" applyAlignment="1">
      <alignment/>
    </xf>
    <xf numFmtId="3" fontId="22" fillId="0" borderId="0" xfId="642" applyNumberFormat="1" applyFont="1" applyFill="1" applyBorder="1" applyAlignment="1">
      <alignment/>
    </xf>
    <xf numFmtId="3" fontId="2" fillId="0" borderId="0" xfId="642" applyNumberFormat="1" applyFont="1" applyFill="1" applyBorder="1" applyAlignment="1">
      <alignment/>
    </xf>
    <xf numFmtId="3" fontId="22" fillId="0" borderId="1" xfId="0" applyNumberFormat="1" applyFont="1" applyFill="1" applyBorder="1" applyAlignment="1">
      <alignment horizontal="center"/>
    </xf>
    <xf numFmtId="9" fontId="22" fillId="0" borderId="1" xfId="1060" applyFont="1" applyFill="1" applyBorder="1" applyAlignment="1">
      <alignment horizontal="left"/>
    </xf>
    <xf numFmtId="3" fontId="22" fillId="0" borderId="1" xfId="642" applyNumberFormat="1" applyFont="1" applyFill="1" applyBorder="1" applyAlignment="1">
      <alignment/>
    </xf>
    <xf numFmtId="169" fontId="22" fillId="0" borderId="1" xfId="642"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quotePrefix="1">
      <alignment horizontal="center" vertical="center"/>
    </xf>
    <xf numFmtId="0" fontId="2" fillId="0" borderId="1" xfId="0" applyFont="1" applyFill="1" applyBorder="1" applyAlignment="1">
      <alignment horizontal="left" vertical="center"/>
    </xf>
    <xf numFmtId="3" fontId="23" fillId="0" borderId="1" xfId="642" applyNumberFormat="1" applyFont="1" applyFill="1" applyBorder="1" applyAlignment="1">
      <alignment/>
    </xf>
    <xf numFmtId="0" fontId="1" fillId="0" borderId="1" xfId="0" applyFont="1" applyFill="1" applyBorder="1" applyAlignment="1" quotePrefix="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quotePrefix="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xf>
    <xf numFmtId="177" fontId="22" fillId="0" borderId="1" xfId="0" applyNumberFormat="1" applyFont="1" applyFill="1" applyBorder="1" applyAlignment="1">
      <alignment horizontal="left" vertical="center"/>
    </xf>
    <xf numFmtId="3" fontId="24" fillId="0" borderId="1" xfId="642" applyNumberFormat="1" applyFont="1" applyFill="1" applyBorder="1" applyAlignment="1">
      <alignment vertical="center"/>
    </xf>
    <xf numFmtId="176" fontId="22" fillId="0" borderId="1" xfId="642" applyNumberFormat="1" applyFont="1" applyFill="1" applyBorder="1" applyAlignment="1">
      <alignment horizontal="left" vertical="center"/>
    </xf>
    <xf numFmtId="0" fontId="22" fillId="0" borderId="1" xfId="0" applyFont="1" applyFill="1" applyBorder="1" applyAlignment="1">
      <alignment horizontal="left"/>
    </xf>
    <xf numFmtId="0" fontId="1" fillId="0" borderId="1" xfId="1028" applyFont="1" applyFill="1" applyBorder="1" applyAlignment="1">
      <alignment horizontal="center" vertical="center"/>
      <protection/>
    </xf>
    <xf numFmtId="172" fontId="1" fillId="0" borderId="1" xfId="0" applyNumberFormat="1" applyFont="1" applyFill="1" applyBorder="1" applyAlignment="1">
      <alignment horizontal="left" vertical="center"/>
    </xf>
    <xf numFmtId="3" fontId="24" fillId="0" borderId="1" xfId="642" applyNumberFormat="1" applyFont="1" applyFill="1" applyBorder="1" applyAlignment="1">
      <alignment/>
    </xf>
    <xf numFmtId="0" fontId="1" fillId="0" borderId="1" xfId="1029" applyFont="1" applyFill="1" applyBorder="1" applyAlignment="1">
      <alignment horizontal="left" vertical="center" wrapText="1"/>
      <protection/>
    </xf>
    <xf numFmtId="3" fontId="2" fillId="0" borderId="1" xfId="642" applyNumberFormat="1" applyFont="1" applyFill="1" applyBorder="1" applyAlignment="1">
      <alignment vertical="center"/>
    </xf>
    <xf numFmtId="0" fontId="1" fillId="0" borderId="1" xfId="1029" applyFont="1" applyFill="1" applyBorder="1" applyAlignment="1">
      <alignment horizontal="left"/>
      <protection/>
    </xf>
    <xf numFmtId="0" fontId="1" fillId="0" borderId="1" xfId="0" applyFont="1" applyFill="1" applyBorder="1" applyAlignment="1">
      <alignment horizontal="left" vertical="center" wrapText="1"/>
    </xf>
    <xf numFmtId="3" fontId="22" fillId="24" borderId="1" xfId="0" applyNumberFormat="1" applyFont="1" applyFill="1" applyBorder="1" applyAlignment="1">
      <alignment horizontal="center"/>
    </xf>
    <xf numFmtId="0" fontId="22" fillId="24" borderId="1" xfId="0" applyFont="1" applyFill="1" applyBorder="1" applyAlignment="1">
      <alignment horizontal="left"/>
    </xf>
    <xf numFmtId="3" fontId="24" fillId="24" borderId="1" xfId="642" applyNumberFormat="1" applyFont="1" applyFill="1" applyBorder="1" applyAlignment="1">
      <alignment/>
    </xf>
    <xf numFmtId="3" fontId="22" fillId="24" borderId="1" xfId="642" applyNumberFormat="1" applyFont="1" applyFill="1" applyBorder="1" applyAlignment="1">
      <alignment/>
    </xf>
    <xf numFmtId="3" fontId="22" fillId="24" borderId="0" xfId="642" applyNumberFormat="1" applyFont="1" applyFill="1" applyBorder="1" applyAlignment="1">
      <alignment/>
    </xf>
    <xf numFmtId="0" fontId="0" fillId="0" borderId="0" xfId="0" applyFont="1" applyAlignment="1">
      <alignment/>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left"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4" fontId="2" fillId="0" borderId="0" xfId="642" applyNumberFormat="1" applyFont="1" applyFill="1" applyBorder="1" applyAlignment="1">
      <alignment/>
    </xf>
    <xf numFmtId="3" fontId="22"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3" fontId="2" fillId="0" borderId="1" xfId="642" applyNumberFormat="1" applyFont="1" applyFill="1" applyBorder="1" applyAlignment="1">
      <alignment vertical="center" wrapText="1"/>
    </xf>
    <xf numFmtId="3" fontId="22" fillId="0" borderId="1" xfId="0" applyNumberFormat="1" applyFont="1" applyFill="1" applyBorder="1" applyAlignment="1">
      <alignment horizontal="center" vertical="center" wrapText="1"/>
    </xf>
    <xf numFmtId="3" fontId="24" fillId="0" borderId="1" xfId="642" applyNumberFormat="1" applyFont="1" applyFill="1" applyBorder="1" applyAlignment="1">
      <alignment vertical="center" wrapText="1"/>
    </xf>
    <xf numFmtId="3" fontId="2" fillId="0" borderId="0" xfId="0" applyNumberFormat="1" applyFont="1" applyFill="1" applyBorder="1" applyAlignment="1">
      <alignment horizontal="center"/>
    </xf>
    <xf numFmtId="0" fontId="2" fillId="0" borderId="0" xfId="0" applyFont="1" applyFill="1" applyAlignment="1">
      <alignment horizontal="center" vertical="center"/>
    </xf>
    <xf numFmtId="178" fontId="2" fillId="0" borderId="0" xfId="0" applyNumberFormat="1" applyFont="1" applyFill="1" applyBorder="1" applyAlignment="1">
      <alignment horizontal="center"/>
    </xf>
    <xf numFmtId="3" fontId="2" fillId="0" borderId="1" xfId="0" applyNumberFormat="1" applyFont="1" applyFill="1" applyBorder="1" applyAlignment="1">
      <alignment horizontal="center"/>
    </xf>
    <xf numFmtId="0" fontId="2" fillId="0" borderId="1" xfId="0" applyFont="1" applyFill="1" applyBorder="1" applyAlignment="1">
      <alignment horizontal="left"/>
    </xf>
    <xf numFmtId="0" fontId="2" fillId="0" borderId="43" xfId="0" applyFont="1" applyFill="1" applyBorder="1" applyAlignment="1">
      <alignment horizontal="center" vertical="center" wrapText="1"/>
    </xf>
    <xf numFmtId="0" fontId="12" fillId="0" borderId="2" xfId="0" applyFont="1" applyBorder="1" applyAlignment="1">
      <alignment/>
    </xf>
    <xf numFmtId="9" fontId="12" fillId="0" borderId="2" xfId="0" applyNumberFormat="1" applyFont="1" applyBorder="1" applyAlignment="1">
      <alignment/>
    </xf>
    <xf numFmtId="0" fontId="1" fillId="0" borderId="43" xfId="0" applyFont="1" applyFill="1" applyBorder="1" applyAlignment="1">
      <alignment horizontal="center" vertical="center" wrapText="1"/>
    </xf>
    <xf numFmtId="0" fontId="1" fillId="0" borderId="43" xfId="0" applyFont="1" applyFill="1" applyBorder="1" applyAlignment="1">
      <alignment vertical="center" wrapText="1"/>
    </xf>
    <xf numFmtId="0" fontId="2" fillId="0" borderId="43" xfId="0" applyFont="1" applyFill="1" applyBorder="1" applyAlignment="1">
      <alignment vertical="center" wrapText="1"/>
    </xf>
    <xf numFmtId="176" fontId="2" fillId="0" borderId="43" xfId="642" applyNumberFormat="1" applyFont="1" applyFill="1" applyBorder="1" applyAlignment="1">
      <alignment vertical="center" wrapText="1"/>
    </xf>
    <xf numFmtId="0" fontId="12" fillId="0" borderId="19" xfId="1027" applyNumberFormat="1" applyFont="1" applyFill="1" applyBorder="1" applyAlignment="1">
      <alignment horizontal="center" vertical="center" wrapText="1"/>
      <protection/>
    </xf>
    <xf numFmtId="0" fontId="12" fillId="0" borderId="1" xfId="1027" applyFont="1" applyFill="1" applyBorder="1" applyAlignment="1">
      <alignment horizontal="center" vertical="center" wrapText="1"/>
      <protection/>
    </xf>
    <xf numFmtId="0" fontId="2" fillId="0" borderId="1" xfId="0" applyFont="1" applyBorder="1" applyAlignment="1">
      <alignment horizontal="center" vertical="center" wrapText="1"/>
    </xf>
    <xf numFmtId="0" fontId="2" fillId="0" borderId="0" xfId="0" applyFont="1" applyAlignment="1">
      <alignment horizontal="center"/>
    </xf>
    <xf numFmtId="0" fontId="15" fillId="0" borderId="0" xfId="996" applyNumberFormat="1" applyFont="1" applyFill="1" applyAlignment="1">
      <alignment/>
      <protection/>
    </xf>
    <xf numFmtId="179" fontId="27" fillId="0" borderId="0" xfId="679" applyNumberFormat="1" applyFont="1" applyFill="1" applyAlignment="1">
      <alignment vertical="center" wrapText="1"/>
    </xf>
    <xf numFmtId="0" fontId="27" fillId="0" borderId="0" xfId="963" applyFont="1" applyFill="1" applyAlignment="1">
      <alignment vertical="center" wrapText="1"/>
      <protection/>
    </xf>
    <xf numFmtId="0" fontId="27" fillId="0" borderId="0" xfId="963" applyFont="1" applyFill="1" applyAlignment="1">
      <alignment horizontal="left" vertical="center" wrapText="1"/>
      <protection/>
    </xf>
    <xf numFmtId="0" fontId="13" fillId="0" borderId="0" xfId="963" applyFont="1" applyFill="1" applyAlignment="1">
      <alignment vertical="center" wrapText="1"/>
      <protection/>
    </xf>
    <xf numFmtId="0" fontId="13" fillId="0" borderId="0" xfId="963" applyFont="1" applyFill="1" applyAlignment="1">
      <alignment horizontal="center" vertical="center" wrapText="1"/>
      <protection/>
    </xf>
    <xf numFmtId="179" fontId="15" fillId="0" borderId="0" xfId="679" applyNumberFormat="1" applyFont="1" applyFill="1" applyAlignment="1">
      <alignment vertical="center" wrapText="1"/>
    </xf>
    <xf numFmtId="179" fontId="13" fillId="0" borderId="0" xfId="679" applyNumberFormat="1" applyFont="1" applyFill="1" applyAlignment="1">
      <alignment vertical="center" wrapText="1"/>
    </xf>
    <xf numFmtId="0" fontId="13" fillId="0" borderId="0" xfId="963" applyFont="1" applyFill="1" applyAlignment="1">
      <alignment horizontal="left" vertical="center" wrapText="1"/>
      <protection/>
    </xf>
    <xf numFmtId="0" fontId="12" fillId="0" borderId="0" xfId="963" applyFont="1" applyFill="1" applyAlignment="1">
      <alignment horizontal="center" vertical="center" wrapText="1"/>
      <protection/>
    </xf>
    <xf numFmtId="0" fontId="27" fillId="0" borderId="0" xfId="963" applyFont="1" applyFill="1" applyAlignment="1">
      <alignment horizontal="center" vertical="center" wrapText="1"/>
      <protection/>
    </xf>
    <xf numFmtId="0" fontId="12" fillId="0" borderId="1" xfId="963" applyFont="1" applyFill="1" applyBorder="1" applyAlignment="1">
      <alignment horizontal="center" vertical="center" wrapText="1"/>
      <protection/>
    </xf>
    <xf numFmtId="0" fontId="12" fillId="0" borderId="19" xfId="963" applyFont="1" applyFill="1" applyBorder="1" applyAlignment="1">
      <alignment horizontal="center" vertical="center" wrapText="1"/>
      <protection/>
    </xf>
    <xf numFmtId="49" fontId="12" fillId="0" borderId="1" xfId="963" applyNumberFormat="1" applyFont="1" applyFill="1" applyBorder="1" applyAlignment="1">
      <alignment horizontal="center" vertical="center" wrapText="1"/>
      <protection/>
    </xf>
    <xf numFmtId="0" fontId="13" fillId="0" borderId="1" xfId="963" applyFont="1" applyFill="1" applyBorder="1" applyAlignment="1">
      <alignment horizontal="center" vertical="center" wrapText="1"/>
      <protection/>
    </xf>
    <xf numFmtId="49" fontId="13" fillId="0" borderId="1" xfId="963" applyNumberFormat="1" applyFont="1" applyFill="1" applyBorder="1" applyAlignment="1">
      <alignment horizontal="center" vertical="center" wrapText="1"/>
      <protection/>
    </xf>
    <xf numFmtId="3" fontId="13" fillId="0" borderId="1" xfId="679" applyNumberFormat="1" applyFont="1" applyFill="1" applyBorder="1" applyAlignment="1">
      <alignment horizontal="center" vertical="center" wrapText="1"/>
    </xf>
    <xf numFmtId="3" fontId="13" fillId="0" borderId="43" xfId="679" applyNumberFormat="1" applyFont="1" applyFill="1" applyBorder="1" applyAlignment="1">
      <alignment horizontal="center" vertical="center" wrapText="1"/>
    </xf>
    <xf numFmtId="0" fontId="13" fillId="0" borderId="0" xfId="963" applyFont="1" applyFill="1" applyAlignment="1">
      <alignment vertical="center"/>
      <protection/>
    </xf>
    <xf numFmtId="0" fontId="13" fillId="0" borderId="0" xfId="963" applyFont="1" applyFill="1" applyAlignment="1">
      <alignment vertical="center" wrapText="1"/>
      <protection/>
    </xf>
    <xf numFmtId="174" fontId="12" fillId="0" borderId="1" xfId="963" applyNumberFormat="1" applyFont="1" applyFill="1" applyBorder="1" applyAlignment="1">
      <alignment horizontal="center" vertical="center" wrapText="1"/>
      <protection/>
    </xf>
    <xf numFmtId="179" fontId="12" fillId="0" borderId="1" xfId="963" applyNumberFormat="1" applyFont="1" applyFill="1" applyBorder="1" applyAlignment="1">
      <alignment horizontal="center" vertical="center" wrapText="1"/>
      <protection/>
    </xf>
    <xf numFmtId="180" fontId="12" fillId="0" borderId="1" xfId="963" applyNumberFormat="1" applyFont="1" applyFill="1" applyBorder="1" applyAlignment="1">
      <alignment horizontal="center" vertical="center" wrapText="1"/>
      <protection/>
    </xf>
    <xf numFmtId="181" fontId="12" fillId="0" borderId="1" xfId="642" applyNumberFormat="1" applyFont="1" applyFill="1" applyBorder="1" applyAlignment="1">
      <alignment horizontal="center" vertical="center" wrapText="1"/>
    </xf>
    <xf numFmtId="0" fontId="13" fillId="0" borderId="1" xfId="963" applyFont="1" applyFill="1" applyBorder="1" applyAlignment="1">
      <alignment vertical="center" wrapText="1"/>
      <protection/>
    </xf>
    <xf numFmtId="43" fontId="13" fillId="0" borderId="0" xfId="963" applyNumberFormat="1" applyFont="1" applyFill="1" applyAlignment="1">
      <alignment vertical="center" wrapText="1"/>
      <protection/>
    </xf>
    <xf numFmtId="0" fontId="12" fillId="0" borderId="19" xfId="963" applyFont="1" applyFill="1" applyBorder="1" applyAlignment="1">
      <alignment horizontal="left" vertical="center" wrapText="1"/>
      <protection/>
    </xf>
    <xf numFmtId="174" fontId="12" fillId="0" borderId="19" xfId="963" applyNumberFormat="1" applyFont="1" applyFill="1" applyBorder="1" applyAlignment="1">
      <alignment horizontal="center" vertical="center" wrapText="1"/>
      <protection/>
    </xf>
    <xf numFmtId="179" fontId="12" fillId="0" borderId="19" xfId="963" applyNumberFormat="1" applyFont="1" applyFill="1" applyBorder="1" applyAlignment="1">
      <alignment horizontal="center" vertical="center" wrapText="1"/>
      <protection/>
    </xf>
    <xf numFmtId="180" fontId="12" fillId="0" borderId="19" xfId="963" applyNumberFormat="1" applyFont="1" applyFill="1" applyBorder="1" applyAlignment="1">
      <alignment horizontal="center" vertical="center" wrapText="1"/>
      <protection/>
    </xf>
    <xf numFmtId="181" fontId="12" fillId="0" borderId="22" xfId="642" applyNumberFormat="1" applyFont="1" applyFill="1" applyBorder="1" applyAlignment="1">
      <alignment horizontal="center" vertical="center" wrapText="1"/>
    </xf>
    <xf numFmtId="0" fontId="13" fillId="0" borderId="22" xfId="963" applyFont="1" applyFill="1" applyBorder="1" applyAlignment="1">
      <alignment vertical="center" wrapText="1"/>
      <protection/>
    </xf>
    <xf numFmtId="0" fontId="12" fillId="0" borderId="1" xfId="963" applyFont="1" applyFill="1" applyBorder="1" applyAlignment="1">
      <alignment horizontal="left" vertical="center" wrapText="1"/>
      <protection/>
    </xf>
    <xf numFmtId="181" fontId="13" fillId="0" borderId="1" xfId="642" applyNumberFormat="1" applyFont="1" applyFill="1" applyBorder="1" applyAlignment="1">
      <alignment horizontal="right" vertical="center" wrapText="1"/>
    </xf>
    <xf numFmtId="0" fontId="13" fillId="0" borderId="1" xfId="963" applyFont="1" applyFill="1" applyBorder="1" applyAlignment="1">
      <alignment vertical="center" wrapText="1"/>
      <protection/>
    </xf>
    <xf numFmtId="0" fontId="13" fillId="0" borderId="1" xfId="963" applyFont="1" applyFill="1" applyBorder="1" applyAlignment="1">
      <alignment horizontal="left" vertical="center"/>
      <protection/>
    </xf>
    <xf numFmtId="0" fontId="13" fillId="0" borderId="14" xfId="963" applyFont="1" applyFill="1" applyBorder="1" applyAlignment="1">
      <alignment horizontal="center" vertical="center" wrapText="1"/>
      <protection/>
    </xf>
    <xf numFmtId="0" fontId="13" fillId="0" borderId="14" xfId="963" applyFont="1" applyFill="1" applyBorder="1" applyAlignment="1">
      <alignment horizontal="left" vertical="center" wrapText="1"/>
      <protection/>
    </xf>
    <xf numFmtId="3" fontId="13" fillId="0" borderId="14" xfId="963" applyNumberFormat="1" applyFont="1" applyFill="1" applyBorder="1" applyAlignment="1">
      <alignment horizontal="right" vertical="center" wrapText="1"/>
      <protection/>
    </xf>
    <xf numFmtId="172" fontId="13" fillId="0" borderId="14" xfId="963" applyNumberFormat="1" applyFont="1" applyFill="1" applyBorder="1" applyAlignment="1">
      <alignment horizontal="right" vertical="center" wrapText="1"/>
      <protection/>
    </xf>
    <xf numFmtId="182" fontId="13" fillId="0" borderId="14" xfId="642" applyNumberFormat="1" applyFont="1" applyFill="1" applyBorder="1" applyAlignment="1">
      <alignment horizontal="center" vertical="center" wrapText="1"/>
    </xf>
    <xf numFmtId="181" fontId="13" fillId="0" borderId="14" xfId="642" applyNumberFormat="1" applyFont="1" applyFill="1" applyBorder="1" applyAlignment="1">
      <alignment horizontal="right" vertical="center" wrapText="1"/>
    </xf>
    <xf numFmtId="0" fontId="13" fillId="0" borderId="14" xfId="963" applyFont="1" applyFill="1" applyBorder="1" applyAlignment="1">
      <alignment vertical="center" wrapText="1"/>
      <protection/>
    </xf>
    <xf numFmtId="0" fontId="13" fillId="0" borderId="2" xfId="963" applyFont="1" applyFill="1" applyBorder="1" applyAlignment="1">
      <alignment horizontal="center" vertical="center" wrapText="1"/>
      <protection/>
    </xf>
    <xf numFmtId="0" fontId="13" fillId="0" borderId="2" xfId="963" applyFont="1" applyFill="1" applyBorder="1" applyAlignment="1">
      <alignment horizontal="left" vertical="center" wrapText="1"/>
      <protection/>
    </xf>
    <xf numFmtId="3" fontId="13" fillId="0" borderId="2" xfId="963" applyNumberFormat="1" applyFont="1" applyFill="1" applyBorder="1" applyAlignment="1">
      <alignment horizontal="right" vertical="center" wrapText="1"/>
      <protection/>
    </xf>
    <xf numFmtId="172" fontId="13" fillId="0" borderId="2" xfId="963" applyNumberFormat="1" applyFont="1" applyFill="1" applyBorder="1" applyAlignment="1">
      <alignment horizontal="right" vertical="center" wrapText="1"/>
      <protection/>
    </xf>
    <xf numFmtId="182" fontId="13" fillId="0" borderId="2" xfId="642" applyNumberFormat="1" applyFont="1" applyFill="1" applyBorder="1" applyAlignment="1">
      <alignment horizontal="center" vertical="center" wrapText="1"/>
    </xf>
    <xf numFmtId="181" fontId="13" fillId="0" borderId="2" xfId="642" applyNumberFormat="1" applyFont="1" applyFill="1" applyBorder="1" applyAlignment="1">
      <alignment horizontal="right" vertical="center" wrapText="1"/>
    </xf>
    <xf numFmtId="0" fontId="13" fillId="0" borderId="2" xfId="963" applyFont="1" applyFill="1" applyBorder="1" applyAlignment="1">
      <alignment vertical="center" wrapText="1"/>
      <protection/>
    </xf>
    <xf numFmtId="0" fontId="13" fillId="0" borderId="40" xfId="963" applyFont="1" applyFill="1" applyBorder="1" applyAlignment="1">
      <alignment horizontal="center" vertical="center" wrapText="1"/>
      <protection/>
    </xf>
    <xf numFmtId="0" fontId="13" fillId="0" borderId="40" xfId="963" applyFont="1" applyFill="1" applyBorder="1" applyAlignment="1">
      <alignment horizontal="left" vertical="center" wrapText="1"/>
      <protection/>
    </xf>
    <xf numFmtId="3" fontId="13" fillId="0" borderId="40" xfId="963" applyNumberFormat="1" applyFont="1" applyFill="1" applyBorder="1" applyAlignment="1">
      <alignment horizontal="right" vertical="center" wrapText="1"/>
      <protection/>
    </xf>
    <xf numFmtId="172" fontId="13" fillId="0" borderId="40" xfId="963" applyNumberFormat="1" applyFont="1" applyFill="1" applyBorder="1" applyAlignment="1">
      <alignment horizontal="right" vertical="center" wrapText="1"/>
      <protection/>
    </xf>
    <xf numFmtId="182" fontId="13" fillId="0" borderId="40" xfId="642" applyNumberFormat="1" applyFont="1" applyFill="1" applyBorder="1" applyAlignment="1">
      <alignment horizontal="center" vertical="center" wrapText="1"/>
    </xf>
    <xf numFmtId="181" fontId="13" fillId="0" borderId="40" xfId="642" applyNumberFormat="1" applyFont="1" applyFill="1" applyBorder="1" applyAlignment="1">
      <alignment horizontal="right" vertical="center" wrapText="1"/>
    </xf>
    <xf numFmtId="181" fontId="13" fillId="0" borderId="40" xfId="642" applyNumberFormat="1" applyFont="1" applyFill="1" applyBorder="1" applyAlignment="1">
      <alignment horizontal="right" vertical="center" wrapText="1"/>
    </xf>
    <xf numFmtId="0" fontId="13" fillId="0" borderId="40" xfId="963" applyFont="1" applyFill="1" applyBorder="1" applyAlignment="1">
      <alignment vertical="center" wrapText="1"/>
      <protection/>
    </xf>
    <xf numFmtId="0" fontId="12" fillId="0" borderId="1" xfId="988" applyFont="1" applyFill="1" applyBorder="1" applyAlignment="1">
      <alignment horizontal="left" vertical="top" wrapText="1"/>
      <protection/>
    </xf>
    <xf numFmtId="3" fontId="12" fillId="0" borderId="1" xfId="963" applyNumberFormat="1" applyFont="1" applyFill="1" applyBorder="1" applyAlignment="1">
      <alignment horizontal="right" vertical="center" wrapText="1"/>
      <protection/>
    </xf>
    <xf numFmtId="172" fontId="12" fillId="0" borderId="1" xfId="963" applyNumberFormat="1" applyFont="1" applyFill="1" applyBorder="1" applyAlignment="1">
      <alignment horizontal="right" vertical="center" wrapText="1"/>
      <protection/>
    </xf>
    <xf numFmtId="171" fontId="12" fillId="0" borderId="1" xfId="963" applyNumberFormat="1" applyFont="1" applyFill="1" applyBorder="1" applyAlignment="1">
      <alignment horizontal="right" vertical="center" wrapText="1"/>
      <protection/>
    </xf>
    <xf numFmtId="0" fontId="12" fillId="0" borderId="1" xfId="996" applyFont="1" applyFill="1" applyBorder="1">
      <alignment/>
      <protection/>
    </xf>
    <xf numFmtId="0" fontId="12" fillId="0" borderId="1" xfId="996" applyFont="1" applyFill="1" applyBorder="1" applyAlignment="1">
      <alignment wrapText="1"/>
      <protection/>
    </xf>
    <xf numFmtId="0" fontId="12" fillId="0" borderId="0" xfId="963" applyFont="1" applyFill="1" applyAlignment="1">
      <alignment vertical="center" wrapText="1"/>
      <protection/>
    </xf>
    <xf numFmtId="0" fontId="13" fillId="0" borderId="22" xfId="963" applyFont="1" applyFill="1" applyBorder="1" applyAlignment="1">
      <alignment horizontal="center" vertical="center" wrapText="1"/>
      <protection/>
    </xf>
    <xf numFmtId="0" fontId="13" fillId="0" borderId="22" xfId="963" applyFont="1" applyFill="1" applyBorder="1" applyAlignment="1">
      <alignment horizontal="left" vertical="center" wrapText="1"/>
      <protection/>
    </xf>
    <xf numFmtId="3" fontId="13" fillId="0" borderId="22" xfId="963" applyNumberFormat="1" applyFont="1" applyFill="1" applyBorder="1" applyAlignment="1">
      <alignment horizontal="right" vertical="center" wrapText="1"/>
      <protection/>
    </xf>
    <xf numFmtId="172" fontId="13" fillId="0" borderId="22" xfId="963" applyNumberFormat="1" applyFont="1" applyFill="1" applyBorder="1" applyAlignment="1">
      <alignment horizontal="right" vertical="center" wrapText="1"/>
      <protection/>
    </xf>
    <xf numFmtId="182" fontId="13" fillId="0" borderId="22" xfId="642" applyNumberFormat="1" applyFont="1" applyFill="1" applyBorder="1" applyAlignment="1">
      <alignment horizontal="center" vertical="center" wrapText="1"/>
    </xf>
    <xf numFmtId="181" fontId="13" fillId="0" borderId="22" xfId="642" applyNumberFormat="1" applyFont="1" applyFill="1" applyBorder="1" applyAlignment="1">
      <alignment horizontal="right" vertical="center" wrapText="1"/>
    </xf>
    <xf numFmtId="181" fontId="13" fillId="0" borderId="22" xfId="642" applyNumberFormat="1" applyFont="1" applyFill="1" applyBorder="1" applyAlignment="1">
      <alignment vertical="center" wrapText="1"/>
    </xf>
    <xf numFmtId="0" fontId="13" fillId="0" borderId="22" xfId="963" applyFont="1" applyFill="1" applyBorder="1" applyAlignment="1">
      <alignment vertical="center" wrapText="1"/>
      <protection/>
    </xf>
    <xf numFmtId="0" fontId="13" fillId="0" borderId="1" xfId="963" applyFont="1" applyFill="1" applyBorder="1" applyAlignment="1">
      <alignment horizontal="center" vertical="center" wrapText="1"/>
      <protection/>
    </xf>
    <xf numFmtId="181" fontId="12" fillId="0" borderId="1" xfId="642" applyNumberFormat="1" applyFont="1" applyFill="1" applyBorder="1" applyAlignment="1">
      <alignment horizontal="right" vertical="center" wrapText="1"/>
    </xf>
    <xf numFmtId="0" fontId="13" fillId="0" borderId="14" xfId="0" applyFont="1" applyBorder="1" applyAlignment="1">
      <alignment vertical="center"/>
    </xf>
    <xf numFmtId="0" fontId="13" fillId="0" borderId="2" xfId="0" applyFont="1" applyBorder="1" applyAlignment="1">
      <alignment vertical="center"/>
    </xf>
    <xf numFmtId="3" fontId="13" fillId="0" borderId="2" xfId="963" applyNumberFormat="1" applyFont="1" applyFill="1" applyBorder="1" applyAlignment="1">
      <alignment horizontal="right" vertical="center" wrapText="1"/>
      <protection/>
    </xf>
    <xf numFmtId="172" fontId="13" fillId="0" borderId="2" xfId="963" applyNumberFormat="1" applyFont="1" applyFill="1" applyBorder="1" applyAlignment="1">
      <alignment horizontal="right" vertical="center" wrapText="1"/>
      <protection/>
    </xf>
    <xf numFmtId="181" fontId="13" fillId="0" borderId="2" xfId="642" applyNumberFormat="1" applyFont="1" applyFill="1" applyBorder="1" applyAlignment="1">
      <alignment horizontal="right" vertical="center" wrapText="1"/>
    </xf>
    <xf numFmtId="0" fontId="13" fillId="0" borderId="42" xfId="963" applyFont="1" applyFill="1" applyBorder="1" applyAlignment="1">
      <alignment horizontal="center" vertical="center" wrapText="1"/>
      <protection/>
    </xf>
    <xf numFmtId="3" fontId="13" fillId="0" borderId="42" xfId="996" applyNumberFormat="1" applyFont="1" applyFill="1" applyBorder="1" applyAlignment="1">
      <alignment horizontal="left" vertical="center" wrapText="1"/>
      <protection/>
    </xf>
    <xf numFmtId="3" fontId="13" fillId="0" borderId="42" xfId="963" applyNumberFormat="1" applyFont="1" applyFill="1" applyBorder="1" applyAlignment="1">
      <alignment horizontal="right" vertical="center" wrapText="1"/>
      <protection/>
    </xf>
    <xf numFmtId="174" fontId="13" fillId="0" borderId="42" xfId="679" applyNumberFormat="1" applyFont="1" applyFill="1" applyBorder="1" applyAlignment="1">
      <alignment horizontal="right" vertical="center" wrapText="1"/>
    </xf>
    <xf numFmtId="169" fontId="13" fillId="0" borderId="42" xfId="642" applyFont="1" applyFill="1" applyBorder="1" applyAlignment="1">
      <alignment horizontal="center" vertical="center" wrapText="1"/>
    </xf>
    <xf numFmtId="181" fontId="13" fillId="0" borderId="42" xfId="642" applyNumberFormat="1" applyFont="1" applyFill="1" applyBorder="1" applyAlignment="1">
      <alignment horizontal="right" vertical="center" wrapText="1"/>
    </xf>
    <xf numFmtId="0" fontId="13" fillId="0" borderId="42" xfId="963" applyFont="1" applyFill="1" applyBorder="1" applyAlignment="1">
      <alignment vertical="center" wrapText="1"/>
      <protection/>
    </xf>
    <xf numFmtId="0" fontId="13" fillId="0" borderId="0" xfId="963" applyFont="1" applyFill="1" applyBorder="1" applyAlignment="1">
      <alignment horizontal="center" vertical="center" wrapText="1"/>
      <protection/>
    </xf>
    <xf numFmtId="3" fontId="13" fillId="0" borderId="0" xfId="996" applyNumberFormat="1" applyFont="1" applyFill="1" applyBorder="1" applyAlignment="1">
      <alignment horizontal="left" vertical="center" wrapText="1"/>
      <protection/>
    </xf>
    <xf numFmtId="3" fontId="13" fillId="0" borderId="0" xfId="963" applyNumberFormat="1" applyFont="1" applyFill="1" applyBorder="1" applyAlignment="1">
      <alignment horizontal="right" vertical="center" wrapText="1"/>
      <protection/>
    </xf>
    <xf numFmtId="174" fontId="13" fillId="0" borderId="0" xfId="679" applyNumberFormat="1" applyFont="1" applyFill="1" applyBorder="1" applyAlignment="1">
      <alignment horizontal="right" vertical="center" wrapText="1"/>
    </xf>
    <xf numFmtId="169" fontId="13" fillId="0" borderId="0" xfId="642" applyFont="1" applyFill="1" applyBorder="1" applyAlignment="1">
      <alignment horizontal="center" vertical="center" wrapText="1"/>
    </xf>
    <xf numFmtId="181" fontId="13" fillId="0" borderId="0" xfId="642" applyNumberFormat="1" applyFont="1" applyFill="1" applyBorder="1" applyAlignment="1">
      <alignment horizontal="right" vertical="center" wrapText="1"/>
    </xf>
    <xf numFmtId="0" fontId="13" fillId="0" borderId="0" xfId="963" applyFont="1" applyFill="1" applyBorder="1" applyAlignment="1">
      <alignment vertical="center" wrapText="1"/>
      <protection/>
    </xf>
    <xf numFmtId="0" fontId="12" fillId="0" borderId="0" xfId="963" applyFont="1" applyFill="1" applyAlignment="1">
      <alignment vertical="center"/>
      <protection/>
    </xf>
    <xf numFmtId="0" fontId="13" fillId="0" borderId="0" xfId="963" applyFont="1" applyFill="1" applyAlignment="1">
      <alignment horizontal="left" vertical="center"/>
      <protection/>
    </xf>
    <xf numFmtId="0" fontId="2" fillId="0" borderId="0" xfId="1032" applyFont="1" applyFill="1" applyAlignment="1">
      <alignment horizontal="center"/>
      <protection/>
    </xf>
    <xf numFmtId="174" fontId="2" fillId="0" borderId="0" xfId="714" applyNumberFormat="1" applyFont="1" applyFill="1" applyAlignment="1">
      <alignment horizontal="center"/>
    </xf>
    <xf numFmtId="174" fontId="13" fillId="0" borderId="0" xfId="1027" applyNumberFormat="1" applyFont="1" applyFill="1" applyAlignment="1">
      <alignment vertical="center"/>
      <protection/>
    </xf>
    <xf numFmtId="0" fontId="12" fillId="0" borderId="0" xfId="1027" applyFont="1" applyFill="1" applyAlignment="1">
      <alignment horizontal="right" vertical="center"/>
      <protection/>
    </xf>
    <xf numFmtId="0" fontId="13" fillId="0" borderId="0" xfId="1027" applyFont="1" applyFill="1" applyAlignment="1">
      <alignment horizontal="center" vertical="center"/>
      <protection/>
    </xf>
    <xf numFmtId="0" fontId="13" fillId="0" borderId="0" xfId="1027" applyFont="1" applyFill="1" applyAlignment="1">
      <alignment vertical="center"/>
      <protection/>
    </xf>
    <xf numFmtId="0" fontId="12" fillId="0" borderId="0" xfId="1027" applyFont="1" applyFill="1" applyAlignment="1">
      <alignment horizontal="center" vertical="center"/>
      <protection/>
    </xf>
    <xf numFmtId="0" fontId="12" fillId="0" borderId="0" xfId="1027" applyNumberFormat="1" applyFont="1" applyFill="1" applyAlignment="1">
      <alignment horizontal="center" vertical="center"/>
      <protection/>
    </xf>
    <xf numFmtId="0" fontId="30" fillId="0" borderId="0" xfId="1027" applyFont="1" applyFill="1" applyAlignment="1">
      <alignment horizontal="center" vertical="center"/>
      <protection/>
    </xf>
    <xf numFmtId="3" fontId="13" fillId="0" borderId="0" xfId="1027" applyNumberFormat="1" applyFont="1" applyFill="1" applyAlignment="1">
      <alignment vertical="center"/>
      <protection/>
    </xf>
    <xf numFmtId="0" fontId="12" fillId="0" borderId="43" xfId="1027" applyNumberFormat="1" applyFont="1" applyFill="1" applyBorder="1" applyAlignment="1">
      <alignment horizontal="center" vertical="center" wrapText="1"/>
      <protection/>
    </xf>
    <xf numFmtId="0" fontId="13" fillId="0" borderId="1" xfId="1027" applyFont="1" applyFill="1" applyBorder="1" applyAlignment="1">
      <alignment horizontal="center" vertical="center"/>
      <protection/>
    </xf>
    <xf numFmtId="0" fontId="13" fillId="0" borderId="1" xfId="1027" applyNumberFormat="1" applyFont="1" applyFill="1" applyBorder="1" applyAlignment="1">
      <alignment horizontal="center" vertical="center" wrapText="1"/>
      <protection/>
    </xf>
    <xf numFmtId="0" fontId="13" fillId="0" borderId="19" xfId="1027" applyNumberFormat="1" applyFont="1" applyFill="1" applyBorder="1" applyAlignment="1">
      <alignment horizontal="center" vertical="center" wrapText="1"/>
      <protection/>
    </xf>
    <xf numFmtId="0" fontId="13" fillId="0" borderId="19" xfId="1027" applyFont="1" applyFill="1" applyBorder="1" applyAlignment="1" quotePrefix="1">
      <alignment horizontal="center" vertical="center"/>
      <protection/>
    </xf>
    <xf numFmtId="0" fontId="13" fillId="0" borderId="0" xfId="1027" applyFont="1" applyFill="1" applyBorder="1" applyAlignment="1">
      <alignment vertical="center"/>
      <protection/>
    </xf>
    <xf numFmtId="0" fontId="13" fillId="0" borderId="19" xfId="1027" applyFont="1" applyFill="1" applyBorder="1" applyAlignment="1">
      <alignment horizontal="center" vertical="center"/>
      <protection/>
    </xf>
    <xf numFmtId="174" fontId="12" fillId="0" borderId="19" xfId="710" applyNumberFormat="1" applyFont="1" applyFill="1" applyBorder="1" applyAlignment="1">
      <alignment horizontal="center" vertical="center" wrapText="1"/>
    </xf>
    <xf numFmtId="180" fontId="12" fillId="0" borderId="19" xfId="710" applyNumberFormat="1" applyFont="1" applyFill="1" applyBorder="1" applyAlignment="1">
      <alignment horizontal="center" vertical="center" wrapText="1"/>
    </xf>
    <xf numFmtId="0" fontId="12" fillId="0" borderId="19" xfId="1027" applyFont="1" applyFill="1" applyBorder="1" applyAlignment="1">
      <alignment vertical="center"/>
      <protection/>
    </xf>
    <xf numFmtId="0" fontId="12" fillId="0" borderId="23" xfId="1027" applyFont="1" applyFill="1" applyBorder="1" applyAlignment="1">
      <alignment horizontal="center" vertical="center"/>
      <protection/>
    </xf>
    <xf numFmtId="0" fontId="12" fillId="0" borderId="23" xfId="988" applyFont="1" applyFill="1" applyBorder="1" applyAlignment="1">
      <alignment horizontal="left" vertical="top" wrapText="1"/>
      <protection/>
    </xf>
    <xf numFmtId="174" fontId="12" fillId="0" borderId="23" xfId="710" applyNumberFormat="1" applyFont="1" applyFill="1" applyBorder="1" applyAlignment="1">
      <alignment horizontal="center" vertical="center" wrapText="1"/>
    </xf>
    <xf numFmtId="180" fontId="12" fillId="0" borderId="23" xfId="710" applyNumberFormat="1" applyFont="1" applyFill="1" applyBorder="1" applyAlignment="1">
      <alignment horizontal="center" vertical="center" wrapText="1"/>
    </xf>
    <xf numFmtId="0" fontId="12" fillId="0" borderId="23" xfId="1027" applyNumberFormat="1" applyFont="1" applyFill="1" applyBorder="1" applyAlignment="1">
      <alignment horizontal="center" vertical="center" wrapText="1"/>
      <protection/>
    </xf>
    <xf numFmtId="0" fontId="12" fillId="0" borderId="23" xfId="1027" applyFont="1" applyFill="1" applyBorder="1" applyAlignment="1">
      <alignment vertical="center"/>
      <protection/>
    </xf>
    <xf numFmtId="0" fontId="13" fillId="0" borderId="2" xfId="1027" applyFont="1" applyFill="1" applyBorder="1" applyAlignment="1">
      <alignment horizontal="center" vertical="center"/>
      <protection/>
    </xf>
    <xf numFmtId="0" fontId="13" fillId="0" borderId="2" xfId="1027" applyNumberFormat="1" applyFont="1" applyFill="1" applyBorder="1" applyAlignment="1">
      <alignment horizontal="left" vertical="center" wrapText="1"/>
      <protection/>
    </xf>
    <xf numFmtId="174" fontId="13" fillId="0" borderId="2" xfId="710" applyNumberFormat="1" applyFont="1" applyFill="1" applyBorder="1" applyAlignment="1">
      <alignment horizontal="center" vertical="center" wrapText="1"/>
    </xf>
    <xf numFmtId="181" fontId="13" fillId="0" borderId="2" xfId="642" applyNumberFormat="1" applyFont="1" applyFill="1" applyBorder="1" applyAlignment="1">
      <alignment horizontal="center" vertical="center" wrapText="1"/>
    </xf>
    <xf numFmtId="0" fontId="12" fillId="0" borderId="2" xfId="1027" applyFont="1" applyFill="1" applyBorder="1" applyAlignment="1">
      <alignment vertical="center"/>
      <protection/>
    </xf>
    <xf numFmtId="0" fontId="13" fillId="0" borderId="2" xfId="963" applyFont="1" applyFill="1" applyBorder="1" applyAlignment="1">
      <alignment horizontal="center" vertical="center" wrapText="1"/>
      <protection/>
    </xf>
    <xf numFmtId="0" fontId="12" fillId="0" borderId="0" xfId="1027" applyFont="1" applyFill="1" applyBorder="1" applyAlignment="1">
      <alignment vertical="center"/>
      <protection/>
    </xf>
    <xf numFmtId="0" fontId="12" fillId="0" borderId="2" xfId="1027" applyFont="1" applyFill="1" applyBorder="1" applyAlignment="1">
      <alignment horizontal="center" vertical="center"/>
      <protection/>
    </xf>
    <xf numFmtId="0" fontId="12" fillId="0" borderId="2" xfId="988" applyFont="1" applyFill="1" applyBorder="1" applyAlignment="1">
      <alignment horizontal="left" vertical="top" wrapText="1"/>
      <protection/>
    </xf>
    <xf numFmtId="174" fontId="12" fillId="0" borderId="2" xfId="710" applyNumberFormat="1" applyFont="1" applyFill="1" applyBorder="1" applyAlignment="1">
      <alignment horizontal="center" vertical="center" wrapText="1"/>
    </xf>
    <xf numFmtId="180" fontId="12" fillId="0" borderId="2" xfId="710" applyNumberFormat="1" applyFont="1" applyFill="1" applyBorder="1" applyAlignment="1">
      <alignment horizontal="center" vertical="center" wrapText="1"/>
    </xf>
    <xf numFmtId="181" fontId="12" fillId="0" borderId="2" xfId="642" applyNumberFormat="1" applyFont="1" applyFill="1" applyBorder="1" applyAlignment="1">
      <alignment horizontal="center" vertical="center" wrapText="1"/>
    </xf>
    <xf numFmtId="0" fontId="13" fillId="0" borderId="2" xfId="0" applyFont="1" applyBorder="1" applyAlignment="1">
      <alignment horizontal="left" vertical="center"/>
    </xf>
    <xf numFmtId="181" fontId="13" fillId="0" borderId="2" xfId="642" applyNumberFormat="1" applyFont="1" applyFill="1" applyBorder="1" applyAlignment="1">
      <alignment vertical="center"/>
    </xf>
    <xf numFmtId="181" fontId="12" fillId="0" borderId="2" xfId="642" applyNumberFormat="1" applyFont="1" applyFill="1" applyBorder="1" applyAlignment="1">
      <alignment vertical="center"/>
    </xf>
    <xf numFmtId="0" fontId="12" fillId="0" borderId="14" xfId="996" applyFont="1" applyFill="1" applyBorder="1" applyAlignment="1">
      <alignment horizontal="center" vertical="center"/>
      <protection/>
    </xf>
    <xf numFmtId="0" fontId="12" fillId="0" borderId="14" xfId="996" applyFont="1" applyFill="1" applyBorder="1" applyAlignment="1">
      <alignment vertical="center"/>
      <protection/>
    </xf>
    <xf numFmtId="174" fontId="12" fillId="0" borderId="14" xfId="642" applyNumberFormat="1" applyFont="1" applyFill="1" applyBorder="1" applyAlignment="1">
      <alignment horizontal="center" vertical="center" wrapText="1"/>
    </xf>
    <xf numFmtId="181" fontId="12" fillId="0" borderId="14" xfId="642" applyNumberFormat="1" applyFont="1" applyFill="1" applyBorder="1" applyAlignment="1">
      <alignment horizontal="center" vertical="center" wrapText="1"/>
    </xf>
    <xf numFmtId="184" fontId="12" fillId="0" borderId="14" xfId="642" applyNumberFormat="1" applyFont="1" applyFill="1" applyBorder="1" applyAlignment="1">
      <alignment/>
    </xf>
    <xf numFmtId="0" fontId="12" fillId="0" borderId="14" xfId="1031" applyFont="1" applyFill="1" applyBorder="1" applyAlignment="1">
      <alignment/>
      <protection/>
    </xf>
    <xf numFmtId="0" fontId="12" fillId="0" borderId="0" xfId="1027" applyFont="1" applyFill="1" applyBorder="1" applyAlignment="1">
      <alignment vertical="center"/>
      <protection/>
    </xf>
    <xf numFmtId="0" fontId="13" fillId="0" borderId="42" xfId="996" applyFont="1" applyFill="1" applyBorder="1" applyAlignment="1">
      <alignment horizontal="center" vertical="center"/>
      <protection/>
    </xf>
    <xf numFmtId="0" fontId="13" fillId="0" borderId="42" xfId="1027" applyFont="1" applyFill="1" applyBorder="1" applyAlignment="1">
      <alignment vertical="center"/>
      <protection/>
    </xf>
    <xf numFmtId="174" fontId="13" fillId="0" borderId="42" xfId="706" applyNumberFormat="1" applyFont="1" applyFill="1" applyBorder="1" applyAlignment="1">
      <alignment horizontal="center" vertical="center" wrapText="1"/>
    </xf>
    <xf numFmtId="181" fontId="13" fillId="0" borderId="42" xfId="642" applyNumberFormat="1" applyFont="1" applyFill="1" applyBorder="1" applyAlignment="1">
      <alignment vertical="center"/>
    </xf>
    <xf numFmtId="3" fontId="13" fillId="0" borderId="42" xfId="1027" applyNumberFormat="1" applyFont="1" applyFill="1" applyBorder="1" applyAlignment="1">
      <alignment vertical="center"/>
      <protection/>
    </xf>
    <xf numFmtId="0" fontId="13" fillId="0" borderId="42" xfId="1031" applyFont="1" applyFill="1" applyBorder="1" applyAlignment="1">
      <alignment/>
      <protection/>
    </xf>
    <xf numFmtId="0" fontId="12" fillId="0" borderId="0" xfId="1032" applyFont="1" applyFill="1" applyAlignment="1">
      <alignment horizontal="center"/>
      <protection/>
    </xf>
    <xf numFmtId="0" fontId="12" fillId="0" borderId="0" xfId="996" applyNumberFormat="1" applyFont="1" applyFill="1" applyAlignment="1">
      <alignment/>
      <protection/>
    </xf>
    <xf numFmtId="0" fontId="13" fillId="0" borderId="0" xfId="1018" applyFont="1" applyFill="1">
      <alignment/>
      <protection/>
    </xf>
    <xf numFmtId="0" fontId="13" fillId="0" borderId="0" xfId="1018" applyFont="1" applyFill="1" applyAlignment="1">
      <alignment horizontal="center"/>
      <protection/>
    </xf>
    <xf numFmtId="0" fontId="13" fillId="0" borderId="41" xfId="1018" applyFont="1" applyFill="1" applyBorder="1" applyAlignment="1">
      <alignment/>
      <protection/>
    </xf>
    <xf numFmtId="0" fontId="13" fillId="0" borderId="41" xfId="1018" applyFont="1" applyFill="1" applyBorder="1" applyAlignment="1">
      <alignment horizontal="center"/>
      <protection/>
    </xf>
    <xf numFmtId="0" fontId="12" fillId="0" borderId="1" xfId="1018" applyFont="1" applyFill="1" applyBorder="1" applyAlignment="1">
      <alignment horizontal="center" vertical="center"/>
      <protection/>
    </xf>
    <xf numFmtId="0" fontId="13" fillId="0" borderId="1" xfId="1018" applyFont="1" applyFill="1" applyBorder="1" applyAlignment="1">
      <alignment horizontal="center" vertical="center"/>
      <protection/>
    </xf>
    <xf numFmtId="0" fontId="13" fillId="0" borderId="1" xfId="1018" applyFont="1" applyFill="1" applyBorder="1" applyAlignment="1">
      <alignment horizontal="center" vertical="center" wrapText="1"/>
      <protection/>
    </xf>
    <xf numFmtId="0" fontId="13" fillId="0" borderId="0" xfId="1018" applyFont="1" applyFill="1" applyAlignment="1">
      <alignment vertical="center"/>
      <protection/>
    </xf>
    <xf numFmtId="0" fontId="12" fillId="0" borderId="1" xfId="1018" applyFont="1" applyFill="1" applyBorder="1" applyAlignment="1">
      <alignment horizontal="center"/>
      <protection/>
    </xf>
    <xf numFmtId="3" fontId="12" fillId="0" borderId="1" xfId="1018" applyNumberFormat="1" applyFont="1" applyFill="1" applyBorder="1">
      <alignment/>
      <protection/>
    </xf>
    <xf numFmtId="4" fontId="12" fillId="0" borderId="1" xfId="1018" applyNumberFormat="1" applyFont="1" applyFill="1" applyBorder="1">
      <alignment/>
      <protection/>
    </xf>
    <xf numFmtId="171" fontId="12" fillId="0" borderId="1" xfId="1018" applyNumberFormat="1" applyFont="1" applyFill="1" applyBorder="1">
      <alignment/>
      <protection/>
    </xf>
    <xf numFmtId="0" fontId="12" fillId="0" borderId="1" xfId="1018" applyFont="1" applyFill="1" applyBorder="1">
      <alignment/>
      <protection/>
    </xf>
    <xf numFmtId="0" fontId="12" fillId="0" borderId="0" xfId="1018" applyFont="1" applyFill="1">
      <alignment/>
      <protection/>
    </xf>
    <xf numFmtId="0" fontId="12" fillId="0" borderId="1" xfId="1018" applyFont="1" applyFill="1" applyBorder="1" applyAlignment="1">
      <alignment horizontal="left"/>
      <protection/>
    </xf>
    <xf numFmtId="181" fontId="12" fillId="0" borderId="22" xfId="642" applyNumberFormat="1" applyFont="1" applyFill="1" applyBorder="1" applyAlignment="1">
      <alignment/>
    </xf>
    <xf numFmtId="0" fontId="12" fillId="0" borderId="19" xfId="1018" applyFont="1" applyFill="1" applyBorder="1" applyAlignment="1">
      <alignment horizontal="center"/>
      <protection/>
    </xf>
    <xf numFmtId="0" fontId="12" fillId="0" borderId="19" xfId="1018" applyFont="1" applyFill="1" applyBorder="1">
      <alignment/>
      <protection/>
    </xf>
    <xf numFmtId="169" fontId="12" fillId="0" borderId="1" xfId="642" applyFont="1" applyFill="1" applyBorder="1" applyAlignment="1">
      <alignment/>
    </xf>
    <xf numFmtId="181" fontId="12" fillId="0" borderId="1" xfId="642" applyNumberFormat="1" applyFont="1" applyFill="1" applyBorder="1" applyAlignment="1">
      <alignment/>
    </xf>
    <xf numFmtId="181" fontId="13" fillId="0" borderId="42" xfId="642" applyNumberFormat="1" applyFont="1" applyFill="1" applyBorder="1" applyAlignment="1">
      <alignment/>
    </xf>
    <xf numFmtId="0" fontId="13" fillId="0" borderId="14" xfId="1018" applyFont="1" applyFill="1" applyBorder="1" applyAlignment="1">
      <alignment horizontal="center"/>
      <protection/>
    </xf>
    <xf numFmtId="0" fontId="13" fillId="0" borderId="14" xfId="0" applyFont="1" applyFill="1" applyBorder="1" applyAlignment="1">
      <alignment horizontal="justify" vertical="center" wrapText="1"/>
    </xf>
    <xf numFmtId="174" fontId="13" fillId="0" borderId="14" xfId="1018" applyNumberFormat="1" applyFont="1" applyFill="1" applyBorder="1">
      <alignment/>
      <protection/>
    </xf>
    <xf numFmtId="43" fontId="13" fillId="0" borderId="14" xfId="1018" applyNumberFormat="1" applyFont="1" applyFill="1" applyBorder="1">
      <alignment/>
      <protection/>
    </xf>
    <xf numFmtId="43" fontId="13" fillId="0" borderId="14" xfId="642" applyNumberFormat="1" applyFont="1" applyFill="1" applyBorder="1" applyAlignment="1">
      <alignment horizontal="center" vertical="center" wrapText="1"/>
    </xf>
    <xf numFmtId="43" fontId="13" fillId="0" borderId="14" xfId="642" applyNumberFormat="1" applyFont="1" applyFill="1" applyBorder="1" applyAlignment="1">
      <alignment/>
    </xf>
    <xf numFmtId="181" fontId="13" fillId="0" borderId="14" xfId="642" applyNumberFormat="1" applyFont="1" applyFill="1" applyBorder="1" applyAlignment="1">
      <alignment/>
    </xf>
    <xf numFmtId="0" fontId="13" fillId="0" borderId="14" xfId="1018" applyFont="1" applyFill="1" applyBorder="1" applyAlignment="1">
      <alignment horizontal="center" vertical="center"/>
      <protection/>
    </xf>
    <xf numFmtId="0" fontId="13" fillId="0" borderId="2" xfId="1018" applyFont="1" applyFill="1" applyBorder="1" applyAlignment="1">
      <alignment horizontal="center"/>
      <protection/>
    </xf>
    <xf numFmtId="0" fontId="13" fillId="0" borderId="2" xfId="0" applyFont="1" applyFill="1" applyBorder="1" applyAlignment="1">
      <alignment horizontal="justify" vertical="center" wrapText="1"/>
    </xf>
    <xf numFmtId="174" fontId="13" fillId="0" borderId="2" xfId="642" applyNumberFormat="1" applyFont="1" applyFill="1" applyBorder="1" applyAlignment="1">
      <alignment horizontal="center" wrapText="1"/>
    </xf>
    <xf numFmtId="43" fontId="13" fillId="0" borderId="2" xfId="1018" applyNumberFormat="1" applyFont="1" applyFill="1" applyBorder="1">
      <alignment/>
      <protection/>
    </xf>
    <xf numFmtId="43" fontId="13" fillId="0" borderId="2" xfId="642" applyNumberFormat="1" applyFont="1" applyFill="1" applyBorder="1" applyAlignment="1">
      <alignment horizontal="center" vertical="center" wrapText="1"/>
    </xf>
    <xf numFmtId="43" fontId="13" fillId="0" borderId="2" xfId="642" applyNumberFormat="1" applyFont="1" applyFill="1" applyBorder="1" applyAlignment="1">
      <alignment/>
    </xf>
    <xf numFmtId="181" fontId="13" fillId="0" borderId="2" xfId="642" applyNumberFormat="1" applyFont="1" applyFill="1" applyBorder="1" applyAlignment="1">
      <alignment/>
    </xf>
    <xf numFmtId="0" fontId="13" fillId="0" borderId="2" xfId="1018" applyFont="1" applyFill="1" applyBorder="1" applyAlignment="1">
      <alignment horizontal="center" vertical="center"/>
      <protection/>
    </xf>
    <xf numFmtId="0" fontId="13" fillId="0" borderId="2" xfId="0" applyFont="1" applyFill="1" applyBorder="1" applyAlignment="1">
      <alignment vertical="center"/>
    </xf>
    <xf numFmtId="43" fontId="13" fillId="0" borderId="2" xfId="642" applyNumberFormat="1" applyFont="1" applyFill="1" applyBorder="1" applyAlignment="1">
      <alignment vertical="center"/>
    </xf>
    <xf numFmtId="179" fontId="13" fillId="0" borderId="2" xfId="642" applyNumberFormat="1" applyFont="1" applyFill="1" applyBorder="1" applyAlignment="1">
      <alignment vertical="center"/>
    </xf>
    <xf numFmtId="181" fontId="13" fillId="0" borderId="2" xfId="642" applyNumberFormat="1" applyFont="1" applyFill="1" applyBorder="1" applyAlignment="1">
      <alignment horizontal="center" wrapText="1"/>
    </xf>
    <xf numFmtId="0" fontId="12" fillId="0" borderId="2" xfId="1018" applyFont="1" applyFill="1" applyBorder="1">
      <alignment/>
      <protection/>
    </xf>
    <xf numFmtId="178" fontId="13" fillId="0" borderId="2" xfId="1027" applyNumberFormat="1" applyFont="1" applyFill="1" applyBorder="1" applyAlignment="1">
      <alignment horizontal="left" wrapText="1"/>
      <protection/>
    </xf>
    <xf numFmtId="0" fontId="13" fillId="0" borderId="2" xfId="1018" applyFont="1" applyFill="1" applyBorder="1" applyAlignment="1">
      <alignment horizontal="left" vertical="center"/>
      <protection/>
    </xf>
    <xf numFmtId="0" fontId="12" fillId="0" borderId="2" xfId="1018" applyFont="1" applyFill="1" applyBorder="1" applyAlignment="1">
      <alignment vertical="center"/>
      <protection/>
    </xf>
    <xf numFmtId="169" fontId="13" fillId="0" borderId="2" xfId="642" applyFont="1" applyFill="1" applyBorder="1" applyAlignment="1">
      <alignment vertical="center"/>
    </xf>
    <xf numFmtId="185" fontId="13" fillId="0" borderId="2" xfId="1018" applyNumberFormat="1" applyFont="1" applyFill="1" applyBorder="1" applyAlignment="1">
      <alignment horizontal="center" vertical="center"/>
      <protection/>
    </xf>
    <xf numFmtId="0" fontId="13" fillId="0" borderId="2" xfId="996" applyFont="1" applyFill="1" applyBorder="1" applyAlignment="1">
      <alignment horizontal="left" vertical="center"/>
      <protection/>
    </xf>
    <xf numFmtId="3" fontId="12" fillId="0" borderId="2" xfId="1018" applyNumberFormat="1" applyFont="1" applyFill="1" applyBorder="1" applyAlignment="1">
      <alignment vertical="center"/>
      <protection/>
    </xf>
    <xf numFmtId="3" fontId="13" fillId="0" borderId="2" xfId="996" applyNumberFormat="1" applyFont="1" applyFill="1" applyBorder="1" applyAlignment="1">
      <alignment horizontal="left" vertical="center" wrapText="1"/>
      <protection/>
    </xf>
    <xf numFmtId="3" fontId="13" fillId="0" borderId="2" xfId="996" applyNumberFormat="1" applyFont="1" applyFill="1" applyBorder="1" applyAlignment="1">
      <alignment horizontal="right" vertical="center" wrapText="1"/>
      <protection/>
    </xf>
    <xf numFmtId="0" fontId="13" fillId="0" borderId="40" xfId="1018" applyFont="1" applyFill="1" applyBorder="1" applyAlignment="1">
      <alignment horizontal="center"/>
      <protection/>
    </xf>
    <xf numFmtId="3" fontId="13" fillId="0" borderId="40" xfId="996" applyNumberFormat="1" applyFont="1" applyFill="1" applyBorder="1" applyAlignment="1">
      <alignment horizontal="left" vertical="center" wrapText="1"/>
      <protection/>
    </xf>
    <xf numFmtId="3" fontId="13" fillId="0" borderId="40" xfId="996" applyNumberFormat="1" applyFont="1" applyFill="1" applyBorder="1" applyAlignment="1">
      <alignment horizontal="right" vertical="center" wrapText="1"/>
      <protection/>
    </xf>
    <xf numFmtId="43" fontId="13" fillId="0" borderId="40" xfId="1018" applyNumberFormat="1" applyFont="1" applyFill="1" applyBorder="1">
      <alignment/>
      <protection/>
    </xf>
    <xf numFmtId="169" fontId="13" fillId="0" borderId="40" xfId="642" applyFont="1" applyFill="1" applyBorder="1" applyAlignment="1">
      <alignment vertical="center"/>
    </xf>
    <xf numFmtId="43" fontId="13" fillId="0" borderId="40" xfId="642" applyNumberFormat="1" applyFont="1" applyFill="1" applyBorder="1" applyAlignment="1">
      <alignment/>
    </xf>
    <xf numFmtId="181" fontId="13" fillId="0" borderId="40" xfId="642" applyNumberFormat="1" applyFont="1" applyFill="1" applyBorder="1" applyAlignment="1">
      <alignment vertical="center"/>
    </xf>
    <xf numFmtId="181" fontId="13" fillId="0" borderId="40" xfId="642" applyNumberFormat="1" applyFont="1" applyFill="1" applyBorder="1" applyAlignment="1">
      <alignment/>
    </xf>
    <xf numFmtId="185" fontId="13" fillId="0" borderId="40" xfId="1018" applyNumberFormat="1" applyFont="1" applyFill="1" applyBorder="1" applyAlignment="1">
      <alignment horizontal="center" vertical="center"/>
      <protection/>
    </xf>
    <xf numFmtId="174" fontId="12" fillId="0" borderId="1" xfId="642" applyNumberFormat="1" applyFont="1" applyFill="1" applyBorder="1" applyAlignment="1">
      <alignment horizontal="center" vertical="center" wrapText="1"/>
    </xf>
    <xf numFmtId="3" fontId="12" fillId="0" borderId="1" xfId="996" applyNumberFormat="1" applyFont="1" applyFill="1" applyBorder="1" applyAlignment="1">
      <alignment horizontal="left" vertical="center" wrapText="1"/>
      <protection/>
    </xf>
    <xf numFmtId="3" fontId="32" fillId="0" borderId="1" xfId="996" applyNumberFormat="1" applyFont="1" applyFill="1" applyBorder="1" applyAlignment="1">
      <alignment horizontal="right" vertical="center" wrapText="1"/>
      <protection/>
    </xf>
    <xf numFmtId="3" fontId="12" fillId="0" borderId="1" xfId="996" applyNumberFormat="1" applyFont="1" applyFill="1" applyBorder="1" applyAlignment="1">
      <alignment horizontal="right" vertical="center" wrapText="1"/>
      <protection/>
    </xf>
    <xf numFmtId="4" fontId="12" fillId="0" borderId="1" xfId="996" applyNumberFormat="1" applyFont="1" applyFill="1" applyBorder="1" applyAlignment="1">
      <alignment horizontal="right" vertical="center" wrapText="1"/>
      <protection/>
    </xf>
    <xf numFmtId="181" fontId="12" fillId="0" borderId="1" xfId="996" applyNumberFormat="1" applyFont="1" applyFill="1" applyBorder="1" applyAlignment="1">
      <alignment horizontal="right" vertical="center" wrapText="1"/>
      <protection/>
    </xf>
    <xf numFmtId="181" fontId="13" fillId="0" borderId="1" xfId="642" applyNumberFormat="1" applyFont="1" applyFill="1" applyBorder="1" applyAlignment="1">
      <alignment vertical="center"/>
    </xf>
    <xf numFmtId="185" fontId="12" fillId="0" borderId="1" xfId="1018" applyNumberFormat="1" applyFont="1" applyFill="1" applyBorder="1" applyAlignment="1">
      <alignment horizontal="center" vertical="center"/>
      <protection/>
    </xf>
    <xf numFmtId="172" fontId="12" fillId="0" borderId="1" xfId="996" applyNumberFormat="1" applyFont="1" applyFill="1" applyBorder="1" applyAlignment="1">
      <alignment vertical="center"/>
      <protection/>
    </xf>
    <xf numFmtId="3" fontId="13" fillId="0" borderId="14" xfId="996" applyNumberFormat="1" applyFont="1" applyFill="1" applyBorder="1" applyAlignment="1">
      <alignment horizontal="right" vertical="center" wrapText="1"/>
      <protection/>
    </xf>
    <xf numFmtId="181" fontId="13" fillId="0" borderId="14" xfId="642" applyNumberFormat="1" applyFont="1" applyFill="1" applyBorder="1" applyAlignment="1">
      <alignment vertical="center"/>
    </xf>
    <xf numFmtId="43" fontId="13" fillId="0" borderId="2" xfId="642" applyNumberFormat="1" applyFont="1" applyFill="1" applyBorder="1" applyAlignment="1">
      <alignment horizontal="center" wrapText="1"/>
    </xf>
    <xf numFmtId="43" fontId="12" fillId="0" borderId="2" xfId="642" applyNumberFormat="1" applyFont="1" applyFill="1" applyBorder="1" applyAlignment="1">
      <alignment/>
    </xf>
    <xf numFmtId="0" fontId="13" fillId="0" borderId="2" xfId="0" applyFont="1" applyBorder="1" applyAlignment="1">
      <alignment horizontal="justify" vertical="center" wrapText="1"/>
    </xf>
    <xf numFmtId="0" fontId="13" fillId="0" borderId="2" xfId="996" applyFont="1" applyFill="1" applyBorder="1" applyAlignment="1">
      <alignment horizontal="justify" vertical="center" wrapText="1"/>
      <protection/>
    </xf>
    <xf numFmtId="0" fontId="13" fillId="0" borderId="40" xfId="996" applyFont="1" applyFill="1" applyBorder="1" applyAlignment="1">
      <alignment horizontal="justify" vertical="center" wrapText="1"/>
      <protection/>
    </xf>
    <xf numFmtId="43" fontId="13" fillId="0" borderId="40" xfId="642" applyNumberFormat="1" applyFont="1" applyFill="1" applyBorder="1" applyAlignment="1">
      <alignment horizontal="center" wrapText="1"/>
    </xf>
    <xf numFmtId="43" fontId="12" fillId="0" borderId="40" xfId="642" applyNumberFormat="1" applyFont="1" applyFill="1" applyBorder="1" applyAlignment="1">
      <alignment/>
    </xf>
    <xf numFmtId="43" fontId="12" fillId="0" borderId="1" xfId="1018" applyNumberFormat="1" applyFont="1" applyFill="1" applyBorder="1">
      <alignment/>
      <protection/>
    </xf>
    <xf numFmtId="180" fontId="12" fillId="0" borderId="1" xfId="1018" applyNumberFormat="1" applyFont="1" applyFill="1" applyBorder="1">
      <alignment/>
      <protection/>
    </xf>
    <xf numFmtId="3" fontId="13" fillId="0" borderId="14" xfId="996" applyNumberFormat="1" applyFont="1" applyFill="1" applyBorder="1" applyAlignment="1">
      <alignment horizontal="left" wrapText="1"/>
      <protection/>
    </xf>
    <xf numFmtId="3" fontId="12" fillId="0" borderId="14" xfId="996" applyNumberFormat="1" applyFont="1" applyFill="1" applyBorder="1" applyAlignment="1">
      <alignment horizontal="right" wrapText="1"/>
      <protection/>
    </xf>
    <xf numFmtId="43" fontId="13" fillId="0" borderId="14" xfId="1018" applyNumberFormat="1" applyFont="1" applyFill="1" applyBorder="1" applyAlignment="1">
      <alignment/>
      <protection/>
    </xf>
    <xf numFmtId="169" fontId="13" fillId="0" borderId="14" xfId="642" applyFont="1" applyFill="1" applyBorder="1" applyAlignment="1">
      <alignment/>
    </xf>
    <xf numFmtId="43" fontId="13" fillId="0" borderId="14" xfId="642" applyNumberFormat="1" applyFont="1" applyFill="1" applyBorder="1" applyAlignment="1">
      <alignment/>
    </xf>
    <xf numFmtId="181" fontId="13" fillId="0" borderId="14" xfId="642" applyNumberFormat="1" applyFont="1" applyFill="1" applyBorder="1" applyAlignment="1">
      <alignment/>
    </xf>
    <xf numFmtId="185" fontId="13" fillId="0" borderId="14" xfId="1018" applyNumberFormat="1" applyFont="1" applyFill="1" applyBorder="1" applyAlignment="1">
      <alignment horizontal="center"/>
      <protection/>
    </xf>
    <xf numFmtId="0" fontId="13" fillId="0" borderId="0" xfId="1018" applyFont="1" applyFill="1" applyAlignment="1">
      <alignment/>
      <protection/>
    </xf>
    <xf numFmtId="3" fontId="13" fillId="0" borderId="2" xfId="996" applyNumberFormat="1" applyFont="1" applyFill="1" applyBorder="1" applyAlignment="1">
      <alignment horizontal="left" wrapText="1"/>
      <protection/>
    </xf>
    <xf numFmtId="3" fontId="12" fillId="0" borderId="2" xfId="996" applyNumberFormat="1" applyFont="1" applyFill="1" applyBorder="1" applyAlignment="1">
      <alignment horizontal="right" wrapText="1"/>
      <protection/>
    </xf>
    <xf numFmtId="43" fontId="13" fillId="0" borderId="2" xfId="1018" applyNumberFormat="1" applyFont="1" applyFill="1" applyBorder="1" applyAlignment="1">
      <alignment/>
      <protection/>
    </xf>
    <xf numFmtId="169" fontId="13" fillId="0" borderId="2" xfId="642" applyFont="1" applyFill="1" applyBorder="1" applyAlignment="1">
      <alignment/>
    </xf>
    <xf numFmtId="169" fontId="12" fillId="0" borderId="2" xfId="642" applyFont="1" applyFill="1" applyBorder="1" applyAlignment="1">
      <alignment/>
    </xf>
    <xf numFmtId="43" fontId="13" fillId="0" borderId="2" xfId="642" applyNumberFormat="1" applyFont="1" applyFill="1" applyBorder="1" applyAlignment="1">
      <alignment/>
    </xf>
    <xf numFmtId="181" fontId="13" fillId="0" borderId="2" xfId="642" applyNumberFormat="1" applyFont="1" applyFill="1" applyBorder="1" applyAlignment="1">
      <alignment/>
    </xf>
    <xf numFmtId="185" fontId="13" fillId="0" borderId="2" xfId="1018" applyNumberFormat="1" applyFont="1" applyFill="1" applyBorder="1" applyAlignment="1">
      <alignment horizontal="center"/>
      <protection/>
    </xf>
    <xf numFmtId="3" fontId="13" fillId="0" borderId="40" xfId="996" applyNumberFormat="1" applyFont="1" applyFill="1" applyBorder="1" applyAlignment="1">
      <alignment horizontal="left" wrapText="1"/>
      <protection/>
    </xf>
    <xf numFmtId="3" fontId="12" fillId="0" borderId="40" xfId="996" applyNumberFormat="1" applyFont="1" applyFill="1" applyBorder="1" applyAlignment="1">
      <alignment horizontal="right" wrapText="1"/>
      <protection/>
    </xf>
    <xf numFmtId="43" fontId="13" fillId="0" borderId="40" xfId="1018" applyNumberFormat="1" applyFont="1" applyFill="1" applyBorder="1" applyAlignment="1">
      <alignment/>
      <protection/>
    </xf>
    <xf numFmtId="169" fontId="13" fillId="0" borderId="40" xfId="642" applyFont="1" applyFill="1" applyBorder="1" applyAlignment="1">
      <alignment/>
    </xf>
    <xf numFmtId="169" fontId="12" fillId="0" borderId="40" xfId="642" applyFont="1" applyFill="1" applyBorder="1" applyAlignment="1">
      <alignment/>
    </xf>
    <xf numFmtId="43" fontId="13" fillId="0" borderId="40" xfId="642" applyNumberFormat="1" applyFont="1" applyFill="1" applyBorder="1" applyAlignment="1">
      <alignment/>
    </xf>
    <xf numFmtId="181" fontId="13" fillId="0" borderId="40" xfId="642" applyNumberFormat="1" applyFont="1" applyFill="1" applyBorder="1" applyAlignment="1">
      <alignment/>
    </xf>
    <xf numFmtId="185" fontId="13" fillId="0" borderId="40" xfId="1018" applyNumberFormat="1" applyFont="1" applyFill="1" applyBorder="1" applyAlignment="1">
      <alignment horizontal="center"/>
      <protection/>
    </xf>
    <xf numFmtId="0" fontId="13" fillId="0" borderId="1" xfId="963" applyFont="1" applyFill="1" applyBorder="1" applyAlignment="1">
      <alignment horizontal="center" wrapText="1"/>
      <protection/>
    </xf>
    <xf numFmtId="0" fontId="13" fillId="0" borderId="14" xfId="1018" applyFont="1" applyFill="1" applyBorder="1" applyAlignment="1">
      <alignment horizontal="left"/>
      <protection/>
    </xf>
    <xf numFmtId="0" fontId="13" fillId="0" borderId="14" xfId="963" applyFont="1" applyFill="1" applyBorder="1" applyAlignment="1">
      <alignment horizontal="center" wrapText="1"/>
      <protection/>
    </xf>
    <xf numFmtId="0" fontId="13" fillId="0" borderId="2" xfId="963" applyFont="1" applyFill="1" applyBorder="1" applyAlignment="1">
      <alignment horizontal="center" wrapText="1"/>
      <protection/>
    </xf>
    <xf numFmtId="174" fontId="13" fillId="0" borderId="40" xfId="642" applyNumberFormat="1" applyFont="1" applyFill="1" applyBorder="1" applyAlignment="1">
      <alignment horizontal="center" wrapText="1"/>
    </xf>
    <xf numFmtId="0" fontId="13" fillId="0" borderId="40" xfId="963" applyFont="1" applyFill="1" applyBorder="1" applyAlignment="1">
      <alignment horizontal="center" wrapText="1"/>
      <protection/>
    </xf>
    <xf numFmtId="184" fontId="12" fillId="0" borderId="1" xfId="642" applyNumberFormat="1" applyFont="1" applyFill="1" applyBorder="1" applyAlignment="1">
      <alignment/>
    </xf>
    <xf numFmtId="181" fontId="12" fillId="0" borderId="1" xfId="642" applyNumberFormat="1" applyFont="1" applyFill="1" applyBorder="1" applyAlignment="1">
      <alignment/>
    </xf>
    <xf numFmtId="181" fontId="13" fillId="0" borderId="1" xfId="642" applyNumberFormat="1" applyFont="1" applyFill="1" applyBorder="1" applyAlignment="1">
      <alignment/>
    </xf>
    <xf numFmtId="185" fontId="13" fillId="0" borderId="1" xfId="1018" applyNumberFormat="1" applyFont="1" applyFill="1" applyBorder="1" applyAlignment="1">
      <alignment horizontal="center"/>
      <protection/>
    </xf>
    <xf numFmtId="1" fontId="13" fillId="0" borderId="14" xfId="1018" applyNumberFormat="1" applyFont="1" applyFill="1" applyBorder="1" applyAlignment="1">
      <alignment horizontal="center"/>
      <protection/>
    </xf>
    <xf numFmtId="2" fontId="13" fillId="0" borderId="14" xfId="1018" applyNumberFormat="1" applyFont="1" applyFill="1" applyBorder="1" applyAlignment="1">
      <alignment horizontal="left"/>
      <protection/>
    </xf>
    <xf numFmtId="2" fontId="13" fillId="0" borderId="14" xfId="1018" applyNumberFormat="1" applyFont="1" applyFill="1" applyBorder="1">
      <alignment/>
      <protection/>
    </xf>
    <xf numFmtId="2" fontId="13" fillId="0" borderId="14" xfId="642" applyNumberFormat="1" applyFont="1" applyFill="1" applyBorder="1" applyAlignment="1">
      <alignment/>
    </xf>
    <xf numFmtId="1" fontId="13" fillId="0" borderId="2" xfId="1018" applyNumberFormat="1" applyFont="1" applyFill="1" applyBorder="1" applyAlignment="1">
      <alignment horizontal="center"/>
      <protection/>
    </xf>
    <xf numFmtId="2" fontId="13" fillId="0" borderId="2" xfId="996" applyNumberFormat="1" applyFont="1" applyFill="1" applyBorder="1" applyAlignment="1">
      <alignment horizontal="justify" vertical="center" wrapText="1"/>
      <protection/>
    </xf>
    <xf numFmtId="2" fontId="13" fillId="0" borderId="2" xfId="642" applyNumberFormat="1" applyFont="1" applyFill="1" applyBorder="1" applyAlignment="1">
      <alignment horizontal="center" wrapText="1"/>
    </xf>
    <xf numFmtId="2" fontId="13" fillId="0" borderId="2" xfId="1018" applyNumberFormat="1" applyFont="1" applyFill="1" applyBorder="1">
      <alignment/>
      <protection/>
    </xf>
    <xf numFmtId="2" fontId="13" fillId="0" borderId="2" xfId="642" applyNumberFormat="1" applyFont="1" applyFill="1" applyBorder="1" applyAlignment="1">
      <alignment horizontal="right" wrapText="1"/>
    </xf>
    <xf numFmtId="2" fontId="13" fillId="0" borderId="2" xfId="642" applyNumberFormat="1" applyFont="1" applyFill="1" applyBorder="1" applyAlignment="1">
      <alignment/>
    </xf>
    <xf numFmtId="1" fontId="13" fillId="0" borderId="40" xfId="1018" applyNumberFormat="1" applyFont="1" applyFill="1" applyBorder="1" applyAlignment="1">
      <alignment horizontal="center"/>
      <protection/>
    </xf>
    <xf numFmtId="2" fontId="13" fillId="0" borderId="40" xfId="996" applyNumberFormat="1" applyFont="1" applyFill="1" applyBorder="1" applyAlignment="1">
      <alignment horizontal="justify" vertical="center" wrapText="1"/>
      <protection/>
    </xf>
    <xf numFmtId="2" fontId="13" fillId="0" borderId="40" xfId="642" applyNumberFormat="1" applyFont="1" applyFill="1" applyBorder="1" applyAlignment="1">
      <alignment horizontal="center" wrapText="1"/>
    </xf>
    <xf numFmtId="2" fontId="13" fillId="0" borderId="40" xfId="1018" applyNumberFormat="1" applyFont="1" applyFill="1" applyBorder="1">
      <alignment/>
      <protection/>
    </xf>
    <xf numFmtId="2" fontId="13" fillId="0" borderId="40" xfId="642" applyNumberFormat="1" applyFont="1" applyFill="1" applyBorder="1" applyAlignment="1">
      <alignment horizontal="right" wrapText="1"/>
    </xf>
    <xf numFmtId="2" fontId="13" fillId="0" borderId="40" xfId="642" applyNumberFormat="1" applyFont="1" applyFill="1" applyBorder="1" applyAlignment="1">
      <alignment/>
    </xf>
    <xf numFmtId="183" fontId="12" fillId="0" borderId="1" xfId="642" applyNumberFormat="1" applyFont="1" applyFill="1" applyBorder="1" applyAlignment="1">
      <alignment/>
    </xf>
    <xf numFmtId="185" fontId="12" fillId="0" borderId="1" xfId="1018" applyNumberFormat="1" applyFont="1" applyFill="1" applyBorder="1" applyAlignment="1">
      <alignment horizontal="center"/>
      <protection/>
    </xf>
    <xf numFmtId="0" fontId="12" fillId="0" borderId="1" xfId="963" applyFont="1" applyFill="1" applyBorder="1" applyAlignment="1">
      <alignment horizontal="center" wrapText="1"/>
      <protection/>
    </xf>
    <xf numFmtId="0" fontId="12" fillId="0" borderId="0" xfId="1018" applyFont="1" applyFill="1" applyAlignment="1">
      <alignment/>
      <protection/>
    </xf>
    <xf numFmtId="4" fontId="13" fillId="0" borderId="14" xfId="0" applyNumberFormat="1" applyFont="1" applyBorder="1" applyAlignment="1">
      <alignment horizontal="right" vertical="justify"/>
    </xf>
    <xf numFmtId="0" fontId="13" fillId="0" borderId="14" xfId="963" applyFont="1" applyFill="1" applyBorder="1" applyAlignment="1">
      <alignment horizontal="center" vertical="center" wrapText="1"/>
      <protection/>
    </xf>
    <xf numFmtId="4" fontId="13" fillId="0" borderId="2" xfId="0" applyNumberFormat="1" applyFont="1" applyBorder="1" applyAlignment="1">
      <alignment horizontal="right" vertical="justify"/>
    </xf>
    <xf numFmtId="4" fontId="13" fillId="0" borderId="2" xfId="0" applyNumberFormat="1" applyFont="1" applyFill="1" applyBorder="1" applyAlignment="1">
      <alignment horizontal="right" vertical="justify"/>
    </xf>
    <xf numFmtId="43" fontId="13" fillId="0" borderId="2" xfId="0" applyNumberFormat="1" applyFont="1" applyBorder="1" applyAlignment="1">
      <alignment horizontal="right" vertical="justify" wrapText="1"/>
    </xf>
    <xf numFmtId="43" fontId="13" fillId="0" borderId="40" xfId="0" applyNumberFormat="1" applyFont="1" applyBorder="1" applyAlignment="1">
      <alignment horizontal="right" vertical="justify" wrapText="1"/>
    </xf>
    <xf numFmtId="0" fontId="13" fillId="0" borderId="40" xfId="963" applyFont="1" applyFill="1" applyBorder="1" applyAlignment="1">
      <alignment horizontal="center" vertical="center" wrapText="1"/>
      <protection/>
    </xf>
    <xf numFmtId="184" fontId="12" fillId="0" borderId="1" xfId="642" applyNumberFormat="1" applyFont="1" applyFill="1" applyBorder="1" applyAlignment="1">
      <alignment/>
    </xf>
    <xf numFmtId="183" fontId="12" fillId="0" borderId="1" xfId="642" applyNumberFormat="1" applyFont="1" applyFill="1" applyBorder="1" applyAlignment="1">
      <alignment/>
    </xf>
    <xf numFmtId="180" fontId="13" fillId="0" borderId="14" xfId="1018" applyNumberFormat="1" applyFont="1" applyFill="1" applyBorder="1">
      <alignment/>
      <protection/>
    </xf>
    <xf numFmtId="180" fontId="13" fillId="0" borderId="2" xfId="642" applyNumberFormat="1" applyFont="1" applyFill="1" applyBorder="1" applyAlignment="1">
      <alignment/>
    </xf>
    <xf numFmtId="180" fontId="13" fillId="0" borderId="2" xfId="642" applyNumberFormat="1" applyFont="1" applyFill="1" applyBorder="1" applyAlignment="1">
      <alignment/>
    </xf>
    <xf numFmtId="178" fontId="13" fillId="24" borderId="2" xfId="1027" applyNumberFormat="1" applyFont="1" applyFill="1" applyBorder="1" applyAlignment="1">
      <alignment horizontal="left" wrapText="1"/>
      <protection/>
    </xf>
    <xf numFmtId="174" fontId="13" fillId="24" borderId="2" xfId="642" applyNumberFormat="1" applyFont="1" applyFill="1" applyBorder="1" applyAlignment="1">
      <alignment horizontal="center" wrapText="1"/>
    </xf>
    <xf numFmtId="43" fontId="13" fillId="24" borderId="2" xfId="1018" applyNumberFormat="1" applyFont="1" applyFill="1" applyBorder="1">
      <alignment/>
      <protection/>
    </xf>
    <xf numFmtId="43" fontId="13" fillId="24" borderId="2" xfId="642" applyNumberFormat="1" applyFont="1" applyFill="1" applyBorder="1" applyAlignment="1">
      <alignment horizontal="center" wrapText="1"/>
    </xf>
    <xf numFmtId="180" fontId="13" fillId="24" borderId="2" xfId="642" applyNumberFormat="1" applyFont="1" applyFill="1" applyBorder="1" applyAlignment="1">
      <alignment/>
    </xf>
    <xf numFmtId="43" fontId="13" fillId="24" borderId="2" xfId="642" applyNumberFormat="1" applyFont="1" applyFill="1" applyBorder="1" applyAlignment="1">
      <alignment/>
    </xf>
    <xf numFmtId="181" fontId="13" fillId="24" borderId="2" xfId="642" applyNumberFormat="1" applyFont="1" applyFill="1" applyBorder="1" applyAlignment="1">
      <alignment/>
    </xf>
    <xf numFmtId="0" fontId="13" fillId="24" borderId="2" xfId="1018" applyFont="1" applyFill="1" applyBorder="1" applyAlignment="1">
      <alignment horizontal="center"/>
      <protection/>
    </xf>
    <xf numFmtId="178" fontId="13" fillId="0" borderId="40" xfId="1027" applyNumberFormat="1" applyFont="1" applyFill="1" applyBorder="1" applyAlignment="1">
      <alignment horizontal="left" wrapText="1"/>
      <protection/>
    </xf>
    <xf numFmtId="180" fontId="13" fillId="0" borderId="40" xfId="642" applyNumberFormat="1" applyFont="1" applyFill="1" applyBorder="1" applyAlignment="1">
      <alignment/>
    </xf>
    <xf numFmtId="181" fontId="13" fillId="0" borderId="1" xfId="642" applyNumberFormat="1" applyFont="1" applyFill="1" applyBorder="1" applyAlignment="1">
      <alignment/>
    </xf>
    <xf numFmtId="0" fontId="13" fillId="0" borderId="14" xfId="0" applyFont="1" applyBorder="1" applyAlignment="1">
      <alignment horizontal="right" wrapText="1"/>
    </xf>
    <xf numFmtId="43" fontId="13" fillId="0" borderId="14" xfId="642" applyNumberFormat="1" applyFont="1" applyFill="1" applyBorder="1" applyAlignment="1">
      <alignment horizontal="right"/>
    </xf>
    <xf numFmtId="181" fontId="13" fillId="0" borderId="14" xfId="642" applyNumberFormat="1" applyFont="1" applyFill="1" applyBorder="1" applyAlignment="1">
      <alignment horizontal="right"/>
    </xf>
    <xf numFmtId="0" fontId="13" fillId="0" borderId="2" xfId="0" applyFont="1" applyBorder="1" applyAlignment="1">
      <alignment horizontal="right" wrapText="1"/>
    </xf>
    <xf numFmtId="169" fontId="13" fillId="0" borderId="2" xfId="642" applyFont="1" applyBorder="1" applyAlignment="1">
      <alignment horizontal="right" wrapText="1"/>
    </xf>
    <xf numFmtId="43" fontId="13" fillId="0" borderId="2" xfId="642" applyNumberFormat="1" applyFont="1" applyFill="1" applyBorder="1" applyAlignment="1">
      <alignment horizontal="right"/>
    </xf>
    <xf numFmtId="181" fontId="13" fillId="0" borderId="2" xfId="642" applyNumberFormat="1" applyFont="1" applyFill="1" applyBorder="1" applyAlignment="1">
      <alignment horizontal="right"/>
    </xf>
    <xf numFmtId="0" fontId="13" fillId="0" borderId="2" xfId="963" applyFont="1" applyFill="1" applyBorder="1" applyAlignment="1">
      <alignment vertical="center" wrapText="1"/>
      <protection/>
    </xf>
    <xf numFmtId="43" fontId="13" fillId="0" borderId="2" xfId="642" applyNumberFormat="1" applyFont="1" applyFill="1" applyBorder="1" applyAlignment="1">
      <alignment horizontal="right" wrapText="1"/>
    </xf>
    <xf numFmtId="0" fontId="13" fillId="0" borderId="2" xfId="996" applyFont="1" applyFill="1" applyBorder="1" applyAlignment="1">
      <alignment wrapText="1"/>
      <protection/>
    </xf>
    <xf numFmtId="0" fontId="13" fillId="0" borderId="40" xfId="996" applyFont="1" applyFill="1" applyBorder="1" applyAlignment="1">
      <alignment wrapText="1"/>
      <protection/>
    </xf>
    <xf numFmtId="43" fontId="13" fillId="0" borderId="40" xfId="642" applyNumberFormat="1" applyFont="1" applyFill="1" applyBorder="1" applyAlignment="1">
      <alignment horizontal="right" wrapText="1"/>
    </xf>
    <xf numFmtId="169" fontId="13" fillId="0" borderId="40" xfId="642" applyFont="1" applyBorder="1" applyAlignment="1">
      <alignment horizontal="right" wrapText="1"/>
    </xf>
    <xf numFmtId="43" fontId="13" fillId="0" borderId="40" xfId="642" applyNumberFormat="1" applyFont="1" applyFill="1" applyBorder="1" applyAlignment="1">
      <alignment horizontal="right"/>
    </xf>
    <xf numFmtId="181" fontId="13" fillId="0" borderId="40" xfId="642" applyNumberFormat="1" applyFont="1" applyFill="1" applyBorder="1" applyAlignment="1">
      <alignment horizontal="right" wrapText="1"/>
    </xf>
    <xf numFmtId="181" fontId="13" fillId="0" borderId="40" xfId="642" applyNumberFormat="1" applyFont="1" applyFill="1" applyBorder="1" applyAlignment="1">
      <alignment horizontal="right"/>
    </xf>
    <xf numFmtId="0" fontId="13" fillId="0" borderId="40" xfId="1018" applyFont="1" applyFill="1" applyBorder="1">
      <alignment/>
      <protection/>
    </xf>
    <xf numFmtId="43" fontId="12" fillId="0" borderId="1" xfId="1018" applyNumberFormat="1" applyFont="1" applyFill="1" applyBorder="1" applyAlignment="1">
      <alignment horizontal="center" vertical="center"/>
      <protection/>
    </xf>
    <xf numFmtId="180" fontId="12" fillId="0" borderId="1" xfId="1018" applyNumberFormat="1" applyFont="1" applyFill="1" applyBorder="1" applyAlignment="1">
      <alignment horizontal="center" vertical="center"/>
      <protection/>
    </xf>
    <xf numFmtId="0" fontId="12" fillId="0" borderId="1" xfId="1018" applyFont="1" applyFill="1" applyBorder="1" applyAlignment="1">
      <alignment horizontal="center" vertical="center" wrapText="1"/>
      <protection/>
    </xf>
    <xf numFmtId="181" fontId="12" fillId="0" borderId="1" xfId="1018" applyNumberFormat="1" applyFont="1" applyFill="1" applyBorder="1" applyAlignment="1">
      <alignment horizontal="center" vertical="center" wrapText="1"/>
      <protection/>
    </xf>
    <xf numFmtId="0" fontId="0" fillId="0" borderId="1" xfId="0" applyBorder="1" applyAlignment="1">
      <alignment horizontal="center" vertical="center" wrapText="1"/>
    </xf>
    <xf numFmtId="0" fontId="13" fillId="0" borderId="43" xfId="1018" applyFont="1" applyFill="1" applyBorder="1" applyAlignment="1">
      <alignment horizontal="center" vertical="center"/>
      <protection/>
    </xf>
    <xf numFmtId="0" fontId="13" fillId="0" borderId="43" xfId="996" applyFont="1" applyFill="1" applyBorder="1" applyAlignment="1">
      <alignment horizontal="justify" vertical="center" wrapText="1"/>
      <protection/>
    </xf>
    <xf numFmtId="174" fontId="13" fillId="0" borderId="43" xfId="642" applyNumberFormat="1" applyFont="1" applyFill="1" applyBorder="1" applyAlignment="1">
      <alignment horizontal="center" vertical="center" wrapText="1"/>
    </xf>
    <xf numFmtId="43" fontId="13" fillId="0" borderId="43" xfId="642" applyNumberFormat="1" applyFont="1" applyFill="1" applyBorder="1" applyAlignment="1">
      <alignment vertical="center"/>
    </xf>
    <xf numFmtId="43" fontId="12" fillId="0" borderId="43" xfId="642" applyNumberFormat="1" applyFont="1" applyFill="1" applyBorder="1" applyAlignment="1">
      <alignment vertical="center"/>
    </xf>
    <xf numFmtId="180" fontId="13" fillId="0" borderId="43" xfId="642" applyNumberFormat="1" applyFont="1" applyFill="1" applyBorder="1" applyAlignment="1">
      <alignment vertical="center"/>
    </xf>
    <xf numFmtId="181" fontId="13" fillId="0" borderId="43" xfId="642" applyNumberFormat="1" applyFont="1" applyFill="1" applyBorder="1" applyAlignment="1">
      <alignment vertical="center"/>
    </xf>
    <xf numFmtId="0" fontId="13" fillId="0" borderId="43" xfId="1018" applyFont="1" applyBorder="1" applyAlignment="1">
      <alignment horizontal="center" vertical="center"/>
      <protection/>
    </xf>
    <xf numFmtId="0" fontId="13" fillId="0" borderId="43" xfId="963" applyFont="1" applyFill="1" applyBorder="1" applyAlignment="1">
      <alignment horizontal="center" vertical="center" wrapText="1"/>
      <protection/>
    </xf>
    <xf numFmtId="0" fontId="13" fillId="0" borderId="0" xfId="1018" applyFont="1" applyFill="1" applyAlignment="1">
      <alignment horizontal="center" vertical="center"/>
      <protection/>
    </xf>
    <xf numFmtId="0" fontId="12" fillId="0" borderId="0" xfId="1032" applyFont="1" applyFill="1" applyAlignment="1">
      <alignment/>
      <protection/>
    </xf>
    <xf numFmtId="174" fontId="12" fillId="0" borderId="0" xfId="714" applyNumberFormat="1" applyFont="1" applyFill="1" applyAlignment="1">
      <alignment/>
    </xf>
    <xf numFmtId="0" fontId="2" fillId="0" borderId="0" xfId="1027" applyNumberFormat="1" applyFont="1" applyFill="1" applyAlignment="1">
      <alignment vertical="center"/>
      <protection/>
    </xf>
    <xf numFmtId="0" fontId="1" fillId="0" borderId="0" xfId="988" applyFont="1" applyFill="1">
      <alignment/>
      <protection/>
    </xf>
    <xf numFmtId="0" fontId="1" fillId="0" borderId="0" xfId="988" applyFont="1" applyFill="1" applyAlignment="1">
      <alignment horizontal="right"/>
      <protection/>
    </xf>
    <xf numFmtId="0" fontId="2" fillId="0" borderId="0" xfId="988" applyFont="1" applyFill="1" applyAlignment="1">
      <alignment horizontal="right"/>
      <protection/>
    </xf>
    <xf numFmtId="9" fontId="1" fillId="0" borderId="0" xfId="1073" applyFont="1" applyFill="1" applyAlignment="1">
      <alignment/>
    </xf>
    <xf numFmtId="0" fontId="2" fillId="0" borderId="0" xfId="988" applyFont="1" applyFill="1">
      <alignment/>
      <protection/>
    </xf>
    <xf numFmtId="174" fontId="1" fillId="0" borderId="0" xfId="654" applyNumberFormat="1" applyFont="1" applyFill="1" applyAlignment="1">
      <alignment/>
    </xf>
    <xf numFmtId="0" fontId="2" fillId="0" borderId="0" xfId="1018" applyFont="1" applyFill="1" applyAlignment="1">
      <alignment/>
      <protection/>
    </xf>
    <xf numFmtId="0" fontId="7" fillId="0" borderId="0" xfId="988" applyFont="1" applyFill="1">
      <alignment/>
      <protection/>
    </xf>
    <xf numFmtId="0" fontId="33" fillId="0" borderId="0" xfId="988" applyFont="1" applyFill="1">
      <alignment/>
      <protection/>
    </xf>
    <xf numFmtId="174" fontId="7" fillId="0" borderId="0" xfId="988" applyNumberFormat="1" applyFont="1" applyFill="1">
      <alignment/>
      <protection/>
    </xf>
    <xf numFmtId="174" fontId="7" fillId="0" borderId="0" xfId="654" applyNumberFormat="1" applyFont="1" applyFill="1" applyAlignment="1">
      <alignment/>
    </xf>
    <xf numFmtId="9" fontId="7" fillId="0" borderId="0" xfId="1073" applyFont="1" applyFill="1" applyAlignment="1">
      <alignment/>
    </xf>
    <xf numFmtId="0" fontId="7" fillId="0" borderId="0" xfId="988" applyFont="1" applyFill="1" applyAlignment="1">
      <alignment horizontal="right"/>
      <protection/>
    </xf>
    <xf numFmtId="0" fontId="12" fillId="0" borderId="1" xfId="1006" applyFont="1" applyFill="1" applyBorder="1" applyAlignment="1">
      <alignment horizontal="center" vertical="center" wrapText="1"/>
      <protection/>
    </xf>
    <xf numFmtId="0" fontId="12" fillId="0" borderId="0" xfId="988" applyFont="1" applyFill="1" applyAlignment="1">
      <alignment wrapText="1"/>
      <protection/>
    </xf>
    <xf numFmtId="0" fontId="12" fillId="0" borderId="0" xfId="988" applyFont="1" applyFill="1">
      <alignment/>
      <protection/>
    </xf>
    <xf numFmtId="9" fontId="12" fillId="0" borderId="0" xfId="1073" applyFont="1" applyFill="1" applyAlignment="1">
      <alignment/>
    </xf>
    <xf numFmtId="0" fontId="13" fillId="0" borderId="1" xfId="988" applyFont="1" applyFill="1" applyBorder="1" applyAlignment="1">
      <alignment horizontal="center" vertical="top" wrapText="1"/>
      <protection/>
    </xf>
    <xf numFmtId="0" fontId="12" fillId="0" borderId="1" xfId="988" applyFont="1" applyFill="1" applyBorder="1" applyAlignment="1">
      <alignment horizontal="center" vertical="top" wrapText="1"/>
      <protection/>
    </xf>
    <xf numFmtId="181" fontId="12" fillId="0" borderId="1" xfId="642" applyNumberFormat="1" applyFont="1" applyFill="1" applyBorder="1" applyAlignment="1">
      <alignment horizontal="center" vertical="top" wrapText="1"/>
    </xf>
    <xf numFmtId="174" fontId="12" fillId="0" borderId="1" xfId="988" applyNumberFormat="1" applyFont="1" applyFill="1" applyBorder="1" applyAlignment="1">
      <alignment horizontal="center" vertical="top" wrapText="1"/>
      <protection/>
    </xf>
    <xf numFmtId="174" fontId="13" fillId="0" borderId="1" xfId="654" applyNumberFormat="1" applyFont="1" applyFill="1" applyBorder="1" applyAlignment="1">
      <alignment/>
    </xf>
    <xf numFmtId="9" fontId="13" fillId="0" borderId="0" xfId="1073" applyFont="1" applyFill="1" applyAlignment="1">
      <alignment/>
    </xf>
    <xf numFmtId="0" fontId="13" fillId="0" borderId="0" xfId="988" applyFont="1" applyFill="1">
      <alignment/>
      <protection/>
    </xf>
    <xf numFmtId="0" fontId="34" fillId="0" borderId="2" xfId="988" applyFont="1" applyFill="1" applyBorder="1" applyAlignment="1">
      <alignment horizontal="center" vertical="top" wrapText="1"/>
      <protection/>
    </xf>
    <xf numFmtId="0" fontId="13" fillId="0" borderId="2" xfId="1018" applyFont="1" applyFill="1" applyBorder="1" applyAlignment="1">
      <alignment horizontal="left"/>
      <protection/>
    </xf>
    <xf numFmtId="181" fontId="2" fillId="0" borderId="2" xfId="642" applyNumberFormat="1" applyFont="1" applyFill="1" applyBorder="1" applyAlignment="1">
      <alignment horizontal="center" vertical="top" wrapText="1"/>
    </xf>
    <xf numFmtId="174" fontId="2" fillId="0" borderId="2" xfId="654" applyNumberFormat="1" applyFont="1" applyFill="1" applyBorder="1" applyAlignment="1">
      <alignment horizontal="center" vertical="top" wrapText="1"/>
    </xf>
    <xf numFmtId="180" fontId="2" fillId="0" borderId="2" xfId="654" applyNumberFormat="1" applyFont="1" applyFill="1" applyBorder="1" applyAlignment="1">
      <alignment horizontal="center" vertical="top" wrapText="1"/>
    </xf>
    <xf numFmtId="174" fontId="2" fillId="0" borderId="2" xfId="654" applyNumberFormat="1" applyFont="1" applyFill="1" applyBorder="1" applyAlignment="1">
      <alignment/>
    </xf>
    <xf numFmtId="9" fontId="2" fillId="0" borderId="0" xfId="1073" applyFont="1" applyFill="1" applyAlignment="1">
      <alignment/>
    </xf>
    <xf numFmtId="0" fontId="34" fillId="0" borderId="2" xfId="1033" applyFont="1" applyFill="1" applyBorder="1" applyAlignment="1">
      <alignment horizontal="center"/>
      <protection/>
    </xf>
    <xf numFmtId="181" fontId="22" fillId="0" borderId="2" xfId="642" applyNumberFormat="1" applyFont="1" applyFill="1" applyBorder="1" applyAlignment="1">
      <alignment horizontal="center" vertical="center" wrapText="1"/>
    </xf>
    <xf numFmtId="174" fontId="34" fillId="0" borderId="2" xfId="988" applyNumberFormat="1" applyFont="1" applyFill="1" applyBorder="1" applyAlignment="1">
      <alignment horizontal="right" vertical="top" wrapText="1"/>
      <protection/>
    </xf>
    <xf numFmtId="180" fontId="34" fillId="0" borderId="2" xfId="988" applyNumberFormat="1" applyFont="1" applyFill="1" applyBorder="1" applyAlignment="1">
      <alignment horizontal="right" vertical="top" wrapText="1"/>
      <protection/>
    </xf>
    <xf numFmtId="174" fontId="34" fillId="0" borderId="2" xfId="988" applyNumberFormat="1" applyFont="1" applyFill="1" applyBorder="1" applyAlignment="1">
      <alignment horizontal="center" vertical="top" wrapText="1"/>
      <protection/>
    </xf>
    <xf numFmtId="180" fontId="34" fillId="0" borderId="2" xfId="988" applyNumberFormat="1" applyFont="1" applyFill="1" applyBorder="1" applyAlignment="1">
      <alignment horizontal="center" vertical="top" wrapText="1"/>
      <protection/>
    </xf>
    <xf numFmtId="184" fontId="34" fillId="0" borderId="2" xfId="715" applyNumberFormat="1" applyFont="1" applyFill="1" applyBorder="1" applyAlignment="1">
      <alignment/>
    </xf>
    <xf numFmtId="174" fontId="34" fillId="0" borderId="2" xfId="654" applyNumberFormat="1" applyFont="1" applyFill="1" applyBorder="1" applyAlignment="1">
      <alignment horizontal="right" vertical="top" wrapText="1"/>
    </xf>
    <xf numFmtId="180" fontId="34" fillId="0" borderId="2" xfId="654" applyNumberFormat="1" applyFont="1" applyFill="1" applyBorder="1" applyAlignment="1">
      <alignment horizontal="right" vertical="top" wrapText="1"/>
    </xf>
    <xf numFmtId="174" fontId="34" fillId="0" borderId="2" xfId="654" applyNumberFormat="1" applyFont="1" applyFill="1" applyBorder="1" applyAlignment="1">
      <alignment horizontal="center" vertical="top" wrapText="1"/>
    </xf>
    <xf numFmtId="180" fontId="34" fillId="0" borderId="2" xfId="654" applyNumberFormat="1" applyFont="1" applyFill="1" applyBorder="1" applyAlignment="1">
      <alignment horizontal="center" vertical="top" wrapText="1"/>
    </xf>
    <xf numFmtId="174" fontId="34" fillId="0" borderId="2" xfId="654" applyNumberFormat="1" applyFont="1" applyFill="1" applyBorder="1" applyAlignment="1">
      <alignment horizontal="right" vertical="center" wrapText="1"/>
    </xf>
    <xf numFmtId="180" fontId="34" fillId="0" borderId="2" xfId="654" applyNumberFormat="1" applyFont="1" applyFill="1" applyBorder="1" applyAlignment="1">
      <alignment horizontal="right" vertical="center" wrapText="1"/>
    </xf>
    <xf numFmtId="174" fontId="34" fillId="0" borderId="2" xfId="654" applyNumberFormat="1" applyFont="1" applyFill="1" applyBorder="1" applyAlignment="1">
      <alignment horizontal="center" vertical="center" wrapText="1"/>
    </xf>
    <xf numFmtId="180" fontId="34" fillId="0" borderId="2" xfId="654" applyNumberFormat="1" applyFont="1" applyFill="1" applyBorder="1" applyAlignment="1">
      <alignment horizontal="center" vertical="center" wrapText="1"/>
    </xf>
    <xf numFmtId="174" fontId="1" fillId="0" borderId="2" xfId="654" applyNumberFormat="1" applyFont="1" applyFill="1" applyBorder="1" applyAlignment="1">
      <alignment/>
    </xf>
    <xf numFmtId="174" fontId="34" fillId="0" borderId="2" xfId="654" applyNumberFormat="1" applyFont="1" applyFill="1" applyBorder="1" applyAlignment="1">
      <alignment/>
    </xf>
    <xf numFmtId="180" fontId="34" fillId="0" borderId="2" xfId="654" applyNumberFormat="1" applyFont="1" applyFill="1" applyBorder="1" applyAlignment="1">
      <alignment horizontal="right" vertical="center"/>
    </xf>
    <xf numFmtId="174" fontId="1" fillId="0" borderId="0" xfId="988" applyNumberFormat="1" applyFont="1" applyFill="1">
      <alignment/>
      <protection/>
    </xf>
    <xf numFmtId="184" fontId="34" fillId="0" borderId="2" xfId="715" applyNumberFormat="1" applyFont="1" applyFill="1" applyBorder="1" applyAlignment="1">
      <alignment horizontal="left"/>
    </xf>
    <xf numFmtId="0" fontId="34" fillId="0" borderId="2" xfId="988" applyFont="1" applyFill="1" applyBorder="1" applyAlignment="1">
      <alignment horizontal="right"/>
      <protection/>
    </xf>
    <xf numFmtId="180" fontId="34" fillId="0" borderId="2" xfId="988" applyNumberFormat="1" applyFont="1" applyFill="1" applyBorder="1" applyAlignment="1">
      <alignment horizontal="right"/>
      <protection/>
    </xf>
    <xf numFmtId="0" fontId="34" fillId="0" borderId="2" xfId="988" applyFont="1" applyFill="1" applyBorder="1">
      <alignment/>
      <protection/>
    </xf>
    <xf numFmtId="180" fontId="34" fillId="0" borderId="2" xfId="988" applyNumberFormat="1" applyFont="1" applyFill="1" applyBorder="1">
      <alignment/>
      <protection/>
    </xf>
    <xf numFmtId="0" fontId="34" fillId="0" borderId="2" xfId="1033" applyFont="1" applyFill="1" applyBorder="1" applyAlignment="1">
      <alignment horizontal="left"/>
      <protection/>
    </xf>
    <xf numFmtId="0" fontId="34" fillId="0" borderId="2" xfId="1033" applyFont="1" applyFill="1" applyBorder="1" applyAlignment="1">
      <alignment horizontal="right" vertical="center"/>
      <protection/>
    </xf>
    <xf numFmtId="180" fontId="34" fillId="0" borderId="2" xfId="1033" applyNumberFormat="1" applyFont="1" applyFill="1" applyBorder="1" applyAlignment="1">
      <alignment horizontal="right" vertical="center"/>
      <protection/>
    </xf>
    <xf numFmtId="0" fontId="34" fillId="0" borderId="2" xfId="1033" applyFont="1" applyFill="1" applyBorder="1" applyAlignment="1">
      <alignment vertical="center"/>
      <protection/>
    </xf>
    <xf numFmtId="180" fontId="34" fillId="0" borderId="2" xfId="1033" applyNumberFormat="1" applyFont="1" applyFill="1" applyBorder="1" applyAlignment="1">
      <alignment vertical="center"/>
      <protection/>
    </xf>
    <xf numFmtId="174" fontId="1" fillId="0" borderId="2" xfId="654" applyNumberFormat="1" applyFont="1" applyFill="1" applyBorder="1" applyAlignment="1">
      <alignment wrapText="1"/>
    </xf>
    <xf numFmtId="0" fontId="2" fillId="0" borderId="2" xfId="988" applyFont="1" applyFill="1" applyBorder="1" applyAlignment="1">
      <alignment horizontal="center"/>
      <protection/>
    </xf>
    <xf numFmtId="0" fontId="2" fillId="0" borderId="2" xfId="988" applyFont="1" applyFill="1" applyBorder="1">
      <alignment/>
      <protection/>
    </xf>
    <xf numFmtId="181" fontId="2" fillId="0" borderId="2" xfId="642" applyNumberFormat="1" applyFont="1" applyFill="1" applyBorder="1" applyAlignment="1">
      <alignment/>
    </xf>
    <xf numFmtId="180" fontId="2" fillId="0" borderId="2" xfId="988" applyNumberFormat="1" applyFont="1" applyFill="1" applyBorder="1">
      <alignment/>
      <protection/>
    </xf>
    <xf numFmtId="0" fontId="1" fillId="0" borderId="2" xfId="988" applyFont="1" applyFill="1" applyBorder="1" applyAlignment="1">
      <alignment horizontal="center"/>
      <protection/>
    </xf>
    <xf numFmtId="3" fontId="1" fillId="0" borderId="2" xfId="996" applyNumberFormat="1" applyFont="1" applyFill="1" applyBorder="1" applyAlignment="1">
      <alignment horizontal="left" vertical="center"/>
      <protection/>
    </xf>
    <xf numFmtId="0" fontId="1" fillId="0" borderId="2" xfId="988" applyFont="1" applyFill="1" applyBorder="1">
      <alignment/>
      <protection/>
    </xf>
    <xf numFmtId="180" fontId="1" fillId="0" borderId="2" xfId="988" applyNumberFormat="1" applyFont="1" applyFill="1" applyBorder="1">
      <alignment/>
      <protection/>
    </xf>
    <xf numFmtId="180" fontId="34" fillId="0" borderId="2" xfId="996" applyNumberFormat="1" applyFont="1" applyFill="1" applyBorder="1" applyAlignment="1">
      <alignment horizontal="right" vertical="center"/>
      <protection/>
    </xf>
    <xf numFmtId="0" fontId="1" fillId="0" borderId="42" xfId="988" applyFont="1" applyFill="1" applyBorder="1" applyAlignment="1">
      <alignment horizontal="center"/>
      <protection/>
    </xf>
    <xf numFmtId="3" fontId="1" fillId="0" borderId="42" xfId="996" applyNumberFormat="1" applyFont="1" applyFill="1" applyBorder="1" applyAlignment="1">
      <alignment horizontal="left" vertical="center"/>
      <protection/>
    </xf>
    <xf numFmtId="181" fontId="22" fillId="0" borderId="42" xfId="642" applyNumberFormat="1" applyFont="1" applyFill="1" applyBorder="1" applyAlignment="1">
      <alignment horizontal="center" vertical="center" wrapText="1"/>
    </xf>
    <xf numFmtId="0" fontId="1" fillId="0" borderId="42" xfId="988" applyFont="1" applyFill="1" applyBorder="1">
      <alignment/>
      <protection/>
    </xf>
    <xf numFmtId="180" fontId="1" fillId="0" borderId="42" xfId="988" applyNumberFormat="1" applyFont="1" applyFill="1" applyBorder="1">
      <alignment/>
      <protection/>
    </xf>
    <xf numFmtId="180" fontId="34" fillId="0" borderId="42" xfId="996" applyNumberFormat="1" applyFont="1" applyFill="1" applyBorder="1" applyAlignment="1">
      <alignment horizontal="right" vertical="center"/>
      <protection/>
    </xf>
    <xf numFmtId="174" fontId="1" fillId="0" borderId="42" xfId="654" applyNumberFormat="1" applyFont="1" applyFill="1" applyBorder="1" applyAlignment="1">
      <alignment/>
    </xf>
    <xf numFmtId="0" fontId="16" fillId="0" borderId="0" xfId="996" applyNumberFormat="1" applyFont="1" applyFill="1" applyAlignment="1">
      <alignment/>
      <protection/>
    </xf>
    <xf numFmtId="0" fontId="1" fillId="0" borderId="0" xfId="988" applyFont="1" applyFill="1" applyAlignment="1">
      <alignment horizontal="left"/>
      <protection/>
    </xf>
    <xf numFmtId="0" fontId="6" fillId="0" borderId="1" xfId="1006" applyFont="1" applyFill="1" applyBorder="1" applyAlignment="1">
      <alignment horizontal="center" vertical="center" wrapText="1"/>
      <protection/>
    </xf>
    <xf numFmtId="0" fontId="6" fillId="0" borderId="0" xfId="988" applyFont="1" applyFill="1" applyAlignment="1">
      <alignment wrapText="1"/>
      <protection/>
    </xf>
    <xf numFmtId="0" fontId="6" fillId="0" borderId="0" xfId="988" applyFont="1" applyFill="1">
      <alignment/>
      <protection/>
    </xf>
    <xf numFmtId="174" fontId="6" fillId="0" borderId="0" xfId="654" applyNumberFormat="1" applyFont="1" applyFill="1" applyAlignment="1">
      <alignment/>
    </xf>
    <xf numFmtId="9" fontId="6" fillId="0" borderId="0" xfId="1073" applyFont="1" applyFill="1" applyAlignment="1">
      <alignment/>
    </xf>
    <xf numFmtId="0" fontId="13" fillId="0" borderId="43" xfId="988" applyFont="1" applyFill="1" applyBorder="1" applyAlignment="1">
      <alignment horizontal="center" vertical="top" wrapText="1"/>
      <protection/>
    </xf>
    <xf numFmtId="0" fontId="12" fillId="0" borderId="43" xfId="988" applyFont="1" applyFill="1" applyBorder="1" applyAlignment="1">
      <alignment horizontal="center" vertical="top" wrapText="1"/>
      <protection/>
    </xf>
    <xf numFmtId="181" fontId="12" fillId="0" borderId="43" xfId="642" applyNumberFormat="1" applyFont="1" applyFill="1" applyBorder="1" applyAlignment="1">
      <alignment horizontal="center" vertical="top" wrapText="1"/>
    </xf>
    <xf numFmtId="184" fontId="12" fillId="0" borderId="43" xfId="642" applyNumberFormat="1" applyFont="1" applyFill="1" applyBorder="1" applyAlignment="1">
      <alignment horizontal="center" vertical="top" wrapText="1"/>
    </xf>
    <xf numFmtId="174" fontId="13" fillId="0" borderId="0" xfId="654" applyNumberFormat="1" applyFont="1" applyFill="1" applyAlignment="1">
      <alignment/>
    </xf>
    <xf numFmtId="0" fontId="13" fillId="0" borderId="23" xfId="988" applyFont="1" applyFill="1" applyBorder="1" applyAlignment="1">
      <alignment horizontal="center" vertical="top" wrapText="1"/>
      <protection/>
    </xf>
    <xf numFmtId="0" fontId="13" fillId="0" borderId="23" xfId="988" applyFont="1" applyFill="1" applyBorder="1" applyAlignment="1">
      <alignment horizontal="left" wrapText="1"/>
      <protection/>
    </xf>
    <xf numFmtId="181" fontId="13" fillId="0" borderId="23" xfId="642" applyNumberFormat="1" applyFont="1" applyFill="1" applyBorder="1" applyAlignment="1">
      <alignment horizontal="center" vertical="top" wrapText="1"/>
    </xf>
    <xf numFmtId="174" fontId="13" fillId="0" borderId="23" xfId="988" applyNumberFormat="1" applyFont="1" applyFill="1" applyBorder="1" applyAlignment="1">
      <alignment horizontal="center" vertical="top" wrapText="1"/>
      <protection/>
    </xf>
    <xf numFmtId="0" fontId="13" fillId="0" borderId="2" xfId="988" applyFont="1" applyFill="1" applyBorder="1" applyAlignment="1">
      <alignment horizontal="center" vertical="top" wrapText="1"/>
      <protection/>
    </xf>
    <xf numFmtId="0" fontId="13" fillId="0" borderId="2" xfId="988" applyFont="1" applyFill="1" applyBorder="1" applyAlignment="1">
      <alignment horizontal="left" vertical="top" wrapText="1"/>
      <protection/>
    </xf>
    <xf numFmtId="181" fontId="13" fillId="0" borderId="2" xfId="642" applyNumberFormat="1" applyFont="1" applyFill="1" applyBorder="1" applyAlignment="1">
      <alignment horizontal="center" vertical="top" wrapText="1"/>
    </xf>
    <xf numFmtId="174" fontId="13" fillId="0" borderId="2" xfId="988" applyNumberFormat="1" applyFont="1" applyFill="1" applyBorder="1" applyAlignment="1">
      <alignment horizontal="center" vertical="top" wrapText="1"/>
      <protection/>
    </xf>
    <xf numFmtId="174" fontId="13" fillId="0" borderId="2" xfId="654" applyNumberFormat="1" applyFont="1" applyFill="1" applyBorder="1" applyAlignment="1">
      <alignment horizontal="center" vertical="top" wrapText="1"/>
    </xf>
    <xf numFmtId="174" fontId="12" fillId="0" borderId="0" xfId="654" applyNumberFormat="1" applyFont="1" applyFill="1" applyAlignment="1">
      <alignment/>
    </xf>
    <xf numFmtId="0" fontId="7" fillId="0" borderId="42" xfId="988" applyFont="1" applyFill="1" applyBorder="1">
      <alignment/>
      <protection/>
    </xf>
    <xf numFmtId="0" fontId="7" fillId="0" borderId="0" xfId="988" applyFont="1" applyFill="1" applyBorder="1">
      <alignment/>
      <protection/>
    </xf>
    <xf numFmtId="0" fontId="7" fillId="0" borderId="44" xfId="988" applyFont="1" applyFill="1" applyBorder="1">
      <alignment/>
      <protection/>
    </xf>
    <xf numFmtId="0" fontId="12" fillId="0" borderId="0" xfId="988" applyFont="1" applyFill="1" applyAlignment="1">
      <alignment horizontal="center"/>
      <protection/>
    </xf>
    <xf numFmtId="0" fontId="13" fillId="24" borderId="2" xfId="988" applyFont="1" applyFill="1" applyBorder="1" applyAlignment="1">
      <alignment horizontal="left" vertical="top" wrapText="1"/>
      <protection/>
    </xf>
    <xf numFmtId="0" fontId="1" fillId="0" borderId="0" xfId="1030" applyFont="1" applyBorder="1" applyAlignment="1">
      <alignment vertical="center" wrapText="1"/>
      <protection/>
    </xf>
    <xf numFmtId="0" fontId="28" fillId="0" borderId="0" xfId="1030">
      <alignment/>
      <protection/>
    </xf>
    <xf numFmtId="0" fontId="1" fillId="0" borderId="14" xfId="1030" applyFont="1" applyBorder="1" applyAlignment="1">
      <alignment horizontal="center" vertical="center" wrapText="1"/>
      <protection/>
    </xf>
    <xf numFmtId="0" fontId="1" fillId="0" borderId="14" xfId="1030" applyFont="1" applyBorder="1" applyAlignment="1">
      <alignment vertical="center" wrapText="1"/>
      <protection/>
    </xf>
    <xf numFmtId="0" fontId="1" fillId="0" borderId="2" xfId="1030" applyFont="1" applyBorder="1" applyAlignment="1">
      <alignment horizontal="center" vertical="center" wrapText="1"/>
      <protection/>
    </xf>
    <xf numFmtId="0" fontId="1" fillId="0" borderId="2" xfId="1030" applyFont="1" applyBorder="1" applyAlignment="1">
      <alignment vertical="center" wrapText="1"/>
      <protection/>
    </xf>
    <xf numFmtId="3" fontId="1" fillId="0" borderId="2" xfId="1030" applyNumberFormat="1" applyFont="1" applyBorder="1" applyAlignment="1">
      <alignment horizontal="right" vertical="center" wrapText="1"/>
      <protection/>
    </xf>
    <xf numFmtId="3" fontId="1" fillId="0" borderId="14" xfId="1030" applyNumberFormat="1" applyFont="1" applyBorder="1" applyAlignment="1">
      <alignment horizontal="center" vertical="center" wrapText="1"/>
      <protection/>
    </xf>
    <xf numFmtId="3" fontId="1" fillId="0" borderId="2" xfId="1030" applyNumberFormat="1" applyFont="1" applyBorder="1" applyAlignment="1">
      <alignment horizontal="center" vertical="center" wrapText="1"/>
      <protection/>
    </xf>
    <xf numFmtId="3" fontId="1" fillId="0" borderId="14" xfId="1030" applyNumberFormat="1" applyFont="1" applyBorder="1" applyAlignment="1">
      <alignment horizontal="right" vertical="center" wrapText="1"/>
      <protection/>
    </xf>
    <xf numFmtId="171" fontId="1" fillId="0" borderId="2" xfId="1030" applyNumberFormat="1" applyFont="1" applyBorder="1" applyAlignment="1">
      <alignment horizontal="center" vertical="center" wrapText="1"/>
      <protection/>
    </xf>
    <xf numFmtId="171" fontId="1" fillId="0" borderId="14" xfId="1030" applyNumberFormat="1" applyFont="1" applyBorder="1" applyAlignment="1">
      <alignment horizontal="center" vertical="center" wrapText="1"/>
      <protection/>
    </xf>
    <xf numFmtId="171" fontId="1" fillId="0" borderId="14" xfId="1030" applyNumberFormat="1" applyFont="1" applyBorder="1" applyAlignment="1">
      <alignment horizontal="right" vertical="center" wrapText="1"/>
      <protection/>
    </xf>
    <xf numFmtId="171" fontId="1" fillId="0" borderId="2" xfId="1030" applyNumberFormat="1" applyFont="1" applyBorder="1" applyAlignment="1">
      <alignment horizontal="right" vertical="center" wrapText="1"/>
      <protection/>
    </xf>
    <xf numFmtId="4" fontId="1" fillId="0" borderId="2" xfId="1030" applyNumberFormat="1" applyFont="1" applyBorder="1" applyAlignment="1">
      <alignment horizontal="center" vertical="center" wrapText="1"/>
      <protection/>
    </xf>
    <xf numFmtId="1" fontId="1" fillId="0" borderId="2" xfId="1030" applyNumberFormat="1" applyFont="1" applyBorder="1" applyAlignment="1">
      <alignment horizontal="center" vertical="center" wrapText="1"/>
      <protection/>
    </xf>
    <xf numFmtId="171" fontId="1" fillId="0" borderId="0" xfId="1030" applyNumberFormat="1" applyFont="1" applyBorder="1" applyAlignment="1">
      <alignment vertical="center" wrapText="1"/>
      <protection/>
    </xf>
    <xf numFmtId="173" fontId="1" fillId="0" borderId="2" xfId="1030" applyNumberFormat="1" applyFont="1" applyBorder="1" applyAlignment="1">
      <alignment horizontal="center" vertical="center" wrapText="1"/>
      <protection/>
    </xf>
    <xf numFmtId="2" fontId="1" fillId="0" borderId="2" xfId="1030" applyNumberFormat="1" applyFont="1" applyBorder="1" applyAlignment="1">
      <alignment horizontal="center" vertical="center" wrapText="1"/>
      <protection/>
    </xf>
    <xf numFmtId="172" fontId="1" fillId="0" borderId="2" xfId="1030" applyNumberFormat="1" applyFont="1" applyBorder="1" applyAlignment="1">
      <alignment horizontal="center" vertical="center" wrapText="1"/>
      <protection/>
    </xf>
    <xf numFmtId="0" fontId="1" fillId="0" borderId="2" xfId="1030" applyFont="1" applyBorder="1" applyAlignment="1">
      <alignment horizontal="left" vertical="center" wrapText="1"/>
      <protection/>
    </xf>
    <xf numFmtId="0" fontId="1" fillId="0" borderId="22" xfId="1030" applyFont="1" applyBorder="1" applyAlignment="1">
      <alignment horizontal="center" vertical="center" wrapText="1"/>
      <protection/>
    </xf>
    <xf numFmtId="0" fontId="1" fillId="0" borderId="40" xfId="1030" applyFont="1" applyBorder="1" applyAlignment="1">
      <alignment horizontal="justify" vertical="center" wrapText="1"/>
      <protection/>
    </xf>
    <xf numFmtId="2" fontId="1" fillId="0" borderId="40" xfId="1030" applyNumberFormat="1" applyFont="1" applyBorder="1" applyAlignment="1">
      <alignment horizontal="center" vertical="center" wrapText="1"/>
      <protection/>
    </xf>
    <xf numFmtId="0" fontId="1" fillId="0" borderId="40" xfId="1030" applyFont="1" applyBorder="1" applyAlignment="1">
      <alignment horizontal="center" vertical="center" wrapText="1"/>
      <protection/>
    </xf>
    <xf numFmtId="172" fontId="1" fillId="0" borderId="40" xfId="1030" applyNumberFormat="1" applyFont="1" applyBorder="1" applyAlignment="1">
      <alignment horizontal="center" vertical="center" wrapText="1"/>
      <protection/>
    </xf>
    <xf numFmtId="3" fontId="1" fillId="0" borderId="40" xfId="1030" applyNumberFormat="1" applyFont="1" applyBorder="1" applyAlignment="1">
      <alignment horizontal="center" vertical="center" wrapText="1"/>
      <protection/>
    </xf>
    <xf numFmtId="3" fontId="1" fillId="0" borderId="40" xfId="1030" applyNumberFormat="1" applyFont="1" applyBorder="1" applyAlignment="1">
      <alignment horizontal="right" vertical="center" wrapText="1"/>
      <protection/>
    </xf>
    <xf numFmtId="171" fontId="1" fillId="0" borderId="40" xfId="1030" applyNumberFormat="1" applyFont="1" applyBorder="1" applyAlignment="1">
      <alignment horizontal="center" vertical="center" wrapText="1"/>
      <protection/>
    </xf>
    <xf numFmtId="171" fontId="1" fillId="0" borderId="40" xfId="1030" applyNumberFormat="1" applyFont="1" applyBorder="1" applyAlignment="1">
      <alignment horizontal="right" vertical="center" wrapText="1"/>
      <protection/>
    </xf>
    <xf numFmtId="0" fontId="2" fillId="0" borderId="1" xfId="1030" applyFont="1" applyBorder="1" applyAlignment="1">
      <alignment horizontal="center" vertical="center" wrapText="1"/>
      <protection/>
    </xf>
    <xf numFmtId="3" fontId="2" fillId="0" borderId="1" xfId="1030" applyNumberFormat="1" applyFont="1" applyBorder="1" applyAlignment="1">
      <alignment horizontal="right" vertical="center" wrapText="1"/>
      <protection/>
    </xf>
    <xf numFmtId="0" fontId="2" fillId="0" borderId="19" xfId="1030" applyFont="1" applyBorder="1" applyAlignment="1">
      <alignment horizontal="center" vertical="center" wrapText="1"/>
      <protection/>
    </xf>
    <xf numFmtId="0" fontId="167" fillId="0" borderId="0" xfId="1030" applyFont="1">
      <alignment/>
      <protection/>
    </xf>
    <xf numFmtId="0" fontId="2" fillId="0" borderId="43" xfId="1030" applyFont="1" applyBorder="1" applyAlignment="1">
      <alignment vertical="center" wrapText="1"/>
      <protection/>
    </xf>
    <xf numFmtId="0" fontId="2" fillId="0" borderId="0" xfId="1030" applyFont="1" applyBorder="1" applyAlignment="1">
      <alignment vertical="center" wrapText="1"/>
      <protection/>
    </xf>
    <xf numFmtId="0" fontId="7" fillId="0" borderId="0" xfId="1030" applyFont="1" applyBorder="1" applyAlignment="1">
      <alignment vertical="center" wrapText="1"/>
      <protection/>
    </xf>
    <xf numFmtId="0" fontId="2" fillId="0" borderId="41" xfId="1030" applyFont="1" applyBorder="1" applyAlignment="1">
      <alignment horizontal="left" vertical="center" wrapText="1"/>
      <protection/>
    </xf>
    <xf numFmtId="0" fontId="1" fillId="0" borderId="42" xfId="0" applyFont="1" applyFill="1" applyBorder="1" applyAlignment="1">
      <alignment horizontal="justify" vertical="center" wrapText="1"/>
    </xf>
    <xf numFmtId="0" fontId="2" fillId="24" borderId="0" xfId="0" applyFont="1" applyFill="1" applyAlignment="1">
      <alignment/>
    </xf>
    <xf numFmtId="0" fontId="34" fillId="0" borderId="0" xfId="0" applyFont="1" applyAlignment="1">
      <alignment horizontal="center"/>
    </xf>
    <xf numFmtId="0" fontId="2" fillId="24" borderId="1" xfId="0" applyFont="1" applyFill="1" applyBorder="1" applyAlignment="1">
      <alignment horizontal="center" vertical="center" wrapText="1"/>
    </xf>
    <xf numFmtId="0" fontId="60" fillId="0" borderId="1" xfId="0" applyFont="1" applyBorder="1" applyAlignment="1">
      <alignment horizontal="center"/>
    </xf>
    <xf numFmtId="0" fontId="60" fillId="24" borderId="1" xfId="0" applyFont="1" applyFill="1" applyBorder="1" applyAlignment="1">
      <alignment horizontal="center"/>
    </xf>
    <xf numFmtId="0" fontId="2" fillId="0" borderId="14" xfId="0" applyFont="1" applyBorder="1" applyAlignment="1">
      <alignment horizontal="center"/>
    </xf>
    <xf numFmtId="178" fontId="2" fillId="0" borderId="14" xfId="0" applyNumberFormat="1" applyFont="1" applyBorder="1" applyAlignment="1">
      <alignment horizontal="center"/>
    </xf>
    <xf numFmtId="178" fontId="2" fillId="0" borderId="14" xfId="0" applyNumberFormat="1" applyFont="1" applyBorder="1" applyAlignment="1">
      <alignment horizontal="right" vertical="distributed"/>
    </xf>
    <xf numFmtId="178" fontId="2" fillId="24" borderId="14" xfId="0" applyNumberFormat="1" applyFont="1" applyFill="1" applyBorder="1" applyAlignment="1">
      <alignment horizontal="right" vertical="distributed"/>
    </xf>
    <xf numFmtId="169" fontId="2" fillId="0" borderId="14" xfId="642" applyFont="1" applyBorder="1" applyAlignment="1">
      <alignment horizontal="right" vertical="distributed"/>
    </xf>
    <xf numFmtId="0" fontId="2" fillId="0" borderId="14" xfId="0" applyFont="1" applyBorder="1" applyAlignment="1">
      <alignment/>
    </xf>
    <xf numFmtId="0" fontId="2" fillId="0" borderId="2" xfId="0" applyFont="1" applyBorder="1" applyAlignment="1" quotePrefix="1">
      <alignment/>
    </xf>
    <xf numFmtId="178" fontId="2" fillId="0" borderId="14" xfId="0" applyNumberFormat="1" applyFont="1" applyBorder="1" applyAlignment="1">
      <alignment horizontal="center" vertical="distributed"/>
    </xf>
    <xf numFmtId="0" fontId="2" fillId="0" borderId="2" xfId="0" applyFont="1" applyBorder="1" applyAlignment="1">
      <alignment horizontal="center"/>
    </xf>
    <xf numFmtId="0" fontId="2" fillId="0" borderId="2" xfId="0" applyFont="1" applyBorder="1" applyAlignment="1">
      <alignment/>
    </xf>
    <xf numFmtId="178" fontId="2" fillId="0" borderId="2" xfId="0" applyNumberFormat="1" applyFont="1" applyBorder="1" applyAlignment="1">
      <alignment horizontal="right" vertical="distributed"/>
    </xf>
    <xf numFmtId="178" fontId="2" fillId="24" borderId="2" xfId="0" applyNumberFormat="1" applyFont="1" applyFill="1" applyBorder="1" applyAlignment="1">
      <alignment horizontal="right" vertical="distributed"/>
    </xf>
    <xf numFmtId="169" fontId="2" fillId="0" borderId="2" xfId="642" applyFont="1" applyBorder="1" applyAlignment="1">
      <alignment horizontal="right" vertical="distributed"/>
    </xf>
    <xf numFmtId="0" fontId="1" fillId="0" borderId="2" xfId="0" applyFont="1" applyBorder="1" applyAlignment="1" quotePrefix="1">
      <alignment/>
    </xf>
    <xf numFmtId="3" fontId="1" fillId="0" borderId="2" xfId="0" applyNumberFormat="1" applyFont="1" applyBorder="1" applyAlignment="1">
      <alignment horizontal="right" vertical="distributed"/>
    </xf>
    <xf numFmtId="3" fontId="1" fillId="24" borderId="2" xfId="0" applyNumberFormat="1" applyFont="1" applyFill="1" applyBorder="1" applyAlignment="1">
      <alignment horizontal="right" vertical="distributed"/>
    </xf>
    <xf numFmtId="169" fontId="1" fillId="0" borderId="2" xfId="642" applyFont="1" applyBorder="1" applyAlignment="1">
      <alignment horizontal="right" vertical="distributed"/>
    </xf>
    <xf numFmtId="178" fontId="1" fillId="24" borderId="2" xfId="0" applyNumberFormat="1" applyFont="1" applyFill="1" applyBorder="1" applyAlignment="1">
      <alignment horizontal="right" vertical="distributed"/>
    </xf>
    <xf numFmtId="178" fontId="1" fillId="0" borderId="2" xfId="0" applyNumberFormat="1" applyFont="1" applyBorder="1" applyAlignment="1">
      <alignment horizontal="right" vertical="distributed"/>
    </xf>
    <xf numFmtId="169" fontId="2" fillId="24" borderId="2" xfId="642" applyFont="1" applyFill="1" applyBorder="1" applyAlignment="1">
      <alignment horizontal="right" vertical="distributed"/>
    </xf>
    <xf numFmtId="169" fontId="1" fillId="24" borderId="2" xfId="642" applyFont="1" applyFill="1" applyBorder="1" applyAlignment="1">
      <alignment horizontal="right" vertical="distributed"/>
    </xf>
    <xf numFmtId="176" fontId="2" fillId="0" borderId="2" xfId="642" applyNumberFormat="1" applyFont="1" applyBorder="1" applyAlignment="1">
      <alignment horizontal="right" vertical="distributed"/>
    </xf>
    <xf numFmtId="176" fontId="1" fillId="0" borderId="2" xfId="642" applyNumberFormat="1" applyFont="1" applyBorder="1" applyAlignment="1">
      <alignment horizontal="right" vertical="distributed"/>
    </xf>
    <xf numFmtId="0" fontId="1" fillId="0" borderId="42" xfId="0" applyFont="1" applyBorder="1" applyAlignment="1" quotePrefix="1">
      <alignment/>
    </xf>
    <xf numFmtId="3" fontId="1" fillId="0" borderId="42" xfId="0" applyNumberFormat="1" applyFont="1" applyBorder="1" applyAlignment="1">
      <alignment horizontal="right" vertical="distributed"/>
    </xf>
    <xf numFmtId="178" fontId="1" fillId="24" borderId="42" xfId="0" applyNumberFormat="1" applyFont="1" applyFill="1" applyBorder="1" applyAlignment="1">
      <alignment horizontal="right" vertical="distributed"/>
    </xf>
    <xf numFmtId="169" fontId="1" fillId="0" borderId="42" xfId="642" applyFont="1" applyBorder="1" applyAlignment="1">
      <alignment horizontal="right" vertical="distributed"/>
    </xf>
    <xf numFmtId="178" fontId="1" fillId="0" borderId="42" xfId="0" applyNumberFormat="1" applyFont="1" applyBorder="1" applyAlignment="1">
      <alignment horizontal="right" vertical="distributed"/>
    </xf>
    <xf numFmtId="0" fontId="1" fillId="24" borderId="0" xfId="0" applyFont="1" applyFill="1" applyAlignment="1">
      <alignment/>
    </xf>
    <xf numFmtId="178" fontId="1" fillId="0" borderId="0" xfId="0" applyNumberFormat="1" applyFont="1" applyAlignment="1">
      <alignment/>
    </xf>
    <xf numFmtId="0" fontId="3" fillId="0" borderId="0" xfId="0" applyFont="1" applyFill="1" applyAlignment="1">
      <alignment horizontal="right" vertical="center"/>
    </xf>
    <xf numFmtId="0" fontId="170" fillId="0" borderId="0" xfId="0" applyFont="1" applyFill="1" applyAlignment="1">
      <alignment vertical="center"/>
    </xf>
    <xf numFmtId="0" fontId="170" fillId="24" borderId="0" xfId="0" applyFont="1" applyFill="1" applyAlignment="1">
      <alignment vertical="center"/>
    </xf>
    <xf numFmtId="0" fontId="34" fillId="0" borderId="0" xfId="0" applyFont="1" applyAlignment="1">
      <alignment/>
    </xf>
    <xf numFmtId="0" fontId="34" fillId="24" borderId="0" xfId="0" applyFont="1" applyFill="1" applyAlignment="1">
      <alignment/>
    </xf>
    <xf numFmtId="0" fontId="171" fillId="0" borderId="0" xfId="0" applyFont="1" applyAlignment="1">
      <alignment/>
    </xf>
    <xf numFmtId="0" fontId="171" fillId="24" borderId="0" xfId="0" applyFont="1" applyFill="1" applyAlignment="1">
      <alignment/>
    </xf>
    <xf numFmtId="0" fontId="1" fillId="0" borderId="0" xfId="0" applyFont="1" applyAlignment="1">
      <alignment/>
    </xf>
    <xf numFmtId="0" fontId="7" fillId="0" borderId="0" xfId="0" applyFont="1" applyAlignment="1">
      <alignment/>
    </xf>
    <xf numFmtId="0" fontId="18" fillId="0" borderId="0" xfId="0" applyFont="1" applyBorder="1" applyAlignment="1">
      <alignment vertical="center"/>
    </xf>
    <xf numFmtId="0" fontId="2" fillId="0" borderId="1" xfId="0" applyFont="1" applyBorder="1" applyAlignment="1">
      <alignment horizontal="center"/>
    </xf>
    <xf numFmtId="0" fontId="2" fillId="0" borderId="0" xfId="0" applyFont="1" applyFill="1" applyBorder="1" applyAlignment="1">
      <alignment horizontal="left"/>
    </xf>
    <xf numFmtId="3" fontId="2" fillId="0" borderId="44" xfId="642" applyNumberFormat="1" applyFont="1" applyFill="1" applyBorder="1" applyAlignment="1">
      <alignment/>
    </xf>
    <xf numFmtId="176" fontId="17" fillId="0" borderId="0" xfId="642" applyNumberFormat="1" applyFont="1" applyFill="1" applyBorder="1" applyAlignment="1">
      <alignment horizontal="center" vertical="center"/>
    </xf>
    <xf numFmtId="0" fontId="17" fillId="0" borderId="40" xfId="0" applyFont="1" applyBorder="1" applyAlignment="1">
      <alignment/>
    </xf>
    <xf numFmtId="0" fontId="17" fillId="0" borderId="0" xfId="0" applyFont="1" applyAlignment="1">
      <alignment horizontal="right"/>
    </xf>
    <xf numFmtId="3" fontId="17" fillId="0" borderId="19" xfId="0" applyNumberFormat="1" applyFont="1" applyFill="1" applyBorder="1" applyAlignment="1">
      <alignment horizontal="center" vertical="center"/>
    </xf>
    <xf numFmtId="4" fontId="17" fillId="0" borderId="2" xfId="0" applyNumberFormat="1" applyFont="1" applyBorder="1" applyAlignment="1">
      <alignment horizontal="right"/>
    </xf>
    <xf numFmtId="3" fontId="17" fillId="0" borderId="2" xfId="0" applyNumberFormat="1" applyFont="1" applyBorder="1" applyAlignment="1">
      <alignment horizontal="right"/>
    </xf>
    <xf numFmtId="169" fontId="17" fillId="0" borderId="2" xfId="642" applyFont="1" applyBorder="1" applyAlignment="1">
      <alignment horizontal="right"/>
    </xf>
    <xf numFmtId="262" fontId="17" fillId="0" borderId="1" xfId="0" applyNumberFormat="1" applyFont="1" applyBorder="1" applyAlignment="1">
      <alignment horizontal="right"/>
    </xf>
    <xf numFmtId="165" fontId="17" fillId="0" borderId="1" xfId="0" applyNumberFormat="1" applyFont="1" applyBorder="1" applyAlignment="1">
      <alignment horizontal="right" vertical="justify"/>
    </xf>
    <xf numFmtId="263" fontId="17" fillId="0" borderId="2" xfId="642" applyNumberFormat="1" applyFont="1" applyBorder="1" applyAlignment="1">
      <alignment horizontal="right"/>
    </xf>
    <xf numFmtId="0" fontId="6" fillId="0" borderId="22" xfId="0" applyFont="1" applyBorder="1" applyAlignment="1">
      <alignment horizontal="center"/>
    </xf>
    <xf numFmtId="3" fontId="6" fillId="0" borderId="22" xfId="0" applyNumberFormat="1" applyFont="1" applyFill="1" applyBorder="1" applyAlignment="1">
      <alignment horizontal="right"/>
    </xf>
    <xf numFmtId="4" fontId="6" fillId="0" borderId="22" xfId="0" applyNumberFormat="1" applyFont="1" applyFill="1" applyBorder="1" applyAlignment="1">
      <alignment horizontal="right"/>
    </xf>
    <xf numFmtId="0" fontId="6" fillId="0" borderId="39" xfId="0"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17" fillId="0" borderId="19" xfId="0" applyFont="1" applyFill="1" applyBorder="1" applyAlignment="1">
      <alignment horizontal="left" vertical="center"/>
    </xf>
    <xf numFmtId="169" fontId="6" fillId="0" borderId="22" xfId="642" applyFont="1" applyFill="1" applyBorder="1" applyAlignment="1">
      <alignment horizontal="right"/>
    </xf>
    <xf numFmtId="261" fontId="6" fillId="0" borderId="1" xfId="0" applyNumberFormat="1" applyFont="1" applyFill="1" applyBorder="1" applyAlignment="1">
      <alignment horizontal="right"/>
    </xf>
    <xf numFmtId="0" fontId="6" fillId="0" borderId="19" xfId="0" applyFont="1" applyFill="1" applyBorder="1" applyAlignment="1">
      <alignment horizontal="center" vertical="center"/>
    </xf>
    <xf numFmtId="0" fontId="6" fillId="0" borderId="19" xfId="0" applyFont="1" applyFill="1" applyBorder="1" applyAlignment="1">
      <alignment horizontal="left" vertical="center"/>
    </xf>
    <xf numFmtId="4" fontId="6" fillId="0" borderId="19" xfId="0"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0" fontId="6" fillId="0" borderId="3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4" fontId="17" fillId="0" borderId="19" xfId="0" applyNumberFormat="1" applyFont="1" applyFill="1" applyBorder="1" applyAlignment="1">
      <alignment horizontal="center" vertical="center"/>
    </xf>
    <xf numFmtId="169" fontId="17" fillId="24" borderId="2" xfId="642" applyFont="1" applyFill="1" applyBorder="1" applyAlignment="1">
      <alignment horizontal="right" vertical="justify"/>
    </xf>
    <xf numFmtId="176" fontId="17" fillId="24" borderId="2" xfId="642" applyNumberFormat="1" applyFont="1" applyFill="1" applyBorder="1" applyAlignment="1">
      <alignment horizontal="right" vertical="justify"/>
    </xf>
    <xf numFmtId="169" fontId="18" fillId="24" borderId="19" xfId="642" applyFont="1" applyFill="1" applyBorder="1" applyAlignment="1">
      <alignment horizontal="right" vertical="justify"/>
    </xf>
    <xf numFmtId="3" fontId="18" fillId="24" borderId="19" xfId="0" applyNumberFormat="1" applyFont="1" applyFill="1" applyBorder="1" applyAlignment="1">
      <alignment horizontal="right" vertical="center"/>
    </xf>
    <xf numFmtId="169" fontId="18" fillId="24" borderId="2" xfId="642" applyFont="1" applyFill="1" applyBorder="1" applyAlignment="1">
      <alignment horizontal="right" vertical="justify"/>
    </xf>
    <xf numFmtId="3" fontId="18" fillId="24" borderId="2" xfId="0" applyNumberFormat="1" applyFont="1" applyFill="1" applyBorder="1" applyAlignment="1">
      <alignment horizontal="right" vertical="center"/>
    </xf>
    <xf numFmtId="0" fontId="2" fillId="0" borderId="43" xfId="0" applyFont="1" applyBorder="1" applyAlignment="1">
      <alignment horizontal="center" vertical="center" wrapText="1"/>
    </xf>
    <xf numFmtId="0" fontId="2" fillId="0" borderId="43" xfId="0" applyFont="1" applyBorder="1" applyAlignment="1">
      <alignment horizontal="center" vertical="center"/>
    </xf>
    <xf numFmtId="0" fontId="1" fillId="0" borderId="0" xfId="0" applyFont="1" applyAlignment="1">
      <alignment horizontal="right"/>
    </xf>
    <xf numFmtId="0" fontId="1" fillId="0" borderId="40" xfId="0" applyFont="1" applyBorder="1" applyAlignment="1">
      <alignment/>
    </xf>
    <xf numFmtId="0" fontId="2" fillId="0" borderId="1" xfId="0" applyFont="1" applyBorder="1" applyAlignment="1">
      <alignment/>
    </xf>
    <xf numFmtId="0" fontId="2" fillId="0" borderId="1"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22" xfId="0" applyFont="1" applyFill="1" applyBorder="1" applyAlignment="1">
      <alignment vertical="center" wrapText="1"/>
    </xf>
    <xf numFmtId="176" fontId="1" fillId="0" borderId="22" xfId="642" applyNumberFormat="1"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vertical="center" wrapText="1"/>
    </xf>
    <xf numFmtId="176" fontId="2" fillId="0" borderId="22" xfId="642" applyNumberFormat="1" applyFont="1" applyFill="1" applyBorder="1" applyAlignment="1">
      <alignment vertical="center" wrapText="1"/>
    </xf>
    <xf numFmtId="176" fontId="1" fillId="0" borderId="43" xfId="642" applyNumberFormat="1" applyFont="1" applyFill="1" applyBorder="1" applyAlignment="1">
      <alignment vertical="center" wrapText="1"/>
    </xf>
    <xf numFmtId="0" fontId="12" fillId="0" borderId="1" xfId="1027" applyNumberFormat="1" applyFont="1" applyFill="1" applyBorder="1" applyAlignment="1">
      <alignment horizontal="center" vertical="center" wrapText="1"/>
      <protection/>
    </xf>
    <xf numFmtId="0" fontId="29" fillId="0" borderId="2" xfId="0" applyFont="1" applyBorder="1" applyAlignment="1">
      <alignment horizontal="center" vertical="center" wrapText="1"/>
    </xf>
    <xf numFmtId="0" fontId="12" fillId="0" borderId="18" xfId="1018" applyFont="1" applyFill="1" applyBorder="1" applyAlignment="1">
      <alignment horizontal="center" vertical="center"/>
      <protection/>
    </xf>
    <xf numFmtId="0" fontId="12" fillId="0" borderId="16" xfId="1018" applyFont="1" applyFill="1" applyBorder="1" applyAlignment="1">
      <alignment horizontal="center" vertical="center"/>
      <protection/>
    </xf>
    <xf numFmtId="0" fontId="12" fillId="0" borderId="45" xfId="1018" applyFont="1" applyFill="1" applyBorder="1" applyAlignment="1">
      <alignment horizontal="center" vertical="center"/>
      <protection/>
    </xf>
    <xf numFmtId="0" fontId="29" fillId="0" borderId="43" xfId="0" applyFont="1" applyBorder="1" applyAlignment="1">
      <alignment/>
    </xf>
    <xf numFmtId="0" fontId="29" fillId="0" borderId="22" xfId="0" applyFont="1" applyBorder="1" applyAlignment="1">
      <alignment/>
    </xf>
    <xf numFmtId="0" fontId="12" fillId="0" borderId="22" xfId="1018" applyFont="1" applyFill="1" applyBorder="1" applyAlignment="1">
      <alignment horizontal="center" vertical="center" wrapText="1"/>
      <protection/>
    </xf>
    <xf numFmtId="0" fontId="12" fillId="0" borderId="0" xfId="1018" applyFont="1" applyFill="1" applyAlignment="1">
      <alignment horizontal="center" wrapText="1"/>
      <protection/>
    </xf>
    <xf numFmtId="0" fontId="29" fillId="0" borderId="0" xfId="0" applyFont="1" applyAlignment="1">
      <alignment/>
    </xf>
    <xf numFmtId="0" fontId="13" fillId="0" borderId="2" xfId="963" applyFont="1" applyFill="1" applyBorder="1" applyAlignment="1">
      <alignment horizontal="center" vertical="center" wrapText="1"/>
      <protection/>
    </xf>
    <xf numFmtId="0" fontId="13" fillId="0" borderId="40" xfId="963"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40" xfId="0" applyBorder="1" applyAlignment="1">
      <alignment horizontal="center" vertical="center" wrapText="1"/>
    </xf>
    <xf numFmtId="174" fontId="12" fillId="0" borderId="0" xfId="714" applyNumberFormat="1" applyFont="1" applyFill="1" applyAlignment="1">
      <alignment horizontal="center"/>
    </xf>
    <xf numFmtId="0" fontId="12" fillId="0" borderId="19" xfId="1018" applyFont="1" applyFill="1" applyBorder="1" applyAlignment="1">
      <alignment horizontal="center" vertical="center" wrapText="1"/>
      <protection/>
    </xf>
    <xf numFmtId="0" fontId="12" fillId="0" borderId="43" xfId="1018" applyFont="1" applyFill="1" applyBorder="1" applyAlignment="1">
      <alignment horizontal="center" vertical="center" wrapText="1"/>
      <protection/>
    </xf>
    <xf numFmtId="174" fontId="2" fillId="0" borderId="0" xfId="714" applyNumberFormat="1" applyFont="1" applyFill="1" applyAlignment="1">
      <alignment horizontal="center"/>
    </xf>
    <xf numFmtId="0" fontId="2" fillId="0" borderId="0" xfId="1018" applyFont="1" applyFill="1" applyAlignment="1">
      <alignment horizontal="center" wrapText="1"/>
      <protection/>
    </xf>
    <xf numFmtId="0" fontId="12" fillId="0" borderId="1" xfId="1006" applyFont="1" applyFill="1" applyBorder="1" applyAlignment="1">
      <alignment horizontal="center" vertical="center" wrapText="1"/>
      <protection/>
    </xf>
    <xf numFmtId="0" fontId="12" fillId="0" borderId="46" xfId="1006" applyFont="1" applyFill="1" applyBorder="1" applyAlignment="1">
      <alignment horizontal="center" vertical="center" wrapText="1"/>
      <protection/>
    </xf>
    <xf numFmtId="0" fontId="12" fillId="0" borderId="1" xfId="988" applyFont="1" applyFill="1" applyBorder="1" applyAlignment="1">
      <alignment horizontal="center" vertical="center" wrapText="1"/>
      <protection/>
    </xf>
    <xf numFmtId="0" fontId="2" fillId="0" borderId="0" xfId="1032" applyFont="1" applyFill="1" applyAlignment="1">
      <alignment horizontal="center"/>
      <protection/>
    </xf>
    <xf numFmtId="0" fontId="13" fillId="0" borderId="14" xfId="963" applyFont="1" applyFill="1" applyBorder="1" applyAlignment="1">
      <alignment horizontal="center" vertical="center" wrapText="1"/>
      <protection/>
    </xf>
    <xf numFmtId="0" fontId="1" fillId="0" borderId="0" xfId="996" applyNumberFormat="1" applyFont="1" applyFill="1" applyAlignment="1">
      <alignment horizontal="left"/>
      <protection/>
    </xf>
    <xf numFmtId="0" fontId="2" fillId="0" borderId="0" xfId="963" applyFont="1" applyFill="1" applyAlignment="1">
      <alignment horizontal="left" vertical="center" wrapText="1"/>
      <protection/>
    </xf>
    <xf numFmtId="0" fontId="6" fillId="0" borderId="1" xfId="1006" applyFont="1" applyFill="1" applyBorder="1" applyAlignment="1">
      <alignment horizontal="center" vertical="center" wrapText="1"/>
      <protection/>
    </xf>
    <xf numFmtId="0" fontId="14" fillId="0" borderId="0" xfId="1032" applyFont="1" applyFill="1" applyBorder="1" applyAlignment="1">
      <alignment horizontal="center"/>
      <protection/>
    </xf>
    <xf numFmtId="0" fontId="12" fillId="0" borderId="0" xfId="1032" applyFont="1" applyFill="1" applyAlignment="1">
      <alignment horizontal="center"/>
      <protection/>
    </xf>
    <xf numFmtId="0" fontId="6" fillId="0" borderId="19" xfId="1006" applyFont="1" applyFill="1" applyBorder="1" applyAlignment="1">
      <alignment horizontal="center" vertical="center" wrapText="1"/>
      <protection/>
    </xf>
    <xf numFmtId="0" fontId="6" fillId="0" borderId="43" xfId="1006" applyFont="1" applyFill="1" applyBorder="1" applyAlignment="1">
      <alignment horizontal="center" vertical="center" wrapText="1"/>
      <protection/>
    </xf>
    <xf numFmtId="0" fontId="6" fillId="0" borderId="47" xfId="1006" applyFont="1" applyFill="1" applyBorder="1" applyAlignment="1">
      <alignment horizontal="center" vertical="center" wrapText="1"/>
      <protection/>
    </xf>
    <xf numFmtId="0" fontId="6" fillId="0" borderId="48" xfId="1006" applyFont="1" applyFill="1" applyBorder="1" applyAlignment="1">
      <alignment horizontal="center" vertical="center" wrapText="1"/>
      <protection/>
    </xf>
    <xf numFmtId="0" fontId="2" fillId="0" borderId="0" xfId="988" applyFont="1" applyFill="1" applyAlignment="1">
      <alignment horizontal="center"/>
      <protection/>
    </xf>
    <xf numFmtId="0" fontId="13" fillId="0" borderId="41" xfId="963" applyFont="1" applyFill="1" applyBorder="1" applyAlignment="1">
      <alignment horizontal="center" vertical="center" wrapText="1"/>
      <protection/>
    </xf>
    <xf numFmtId="0" fontId="12" fillId="0" borderId="18" xfId="1027" applyNumberFormat="1" applyFont="1" applyFill="1" applyBorder="1" applyAlignment="1">
      <alignment horizontal="center" vertical="center" wrapText="1"/>
      <protection/>
    </xf>
    <xf numFmtId="0" fontId="12" fillId="0" borderId="16" xfId="1027" applyNumberFormat="1" applyFont="1" applyFill="1" applyBorder="1" applyAlignment="1">
      <alignment horizontal="center" vertical="center" wrapText="1"/>
      <protection/>
    </xf>
    <xf numFmtId="0" fontId="12" fillId="0" borderId="1" xfId="1027" applyFont="1" applyFill="1" applyBorder="1" applyAlignment="1">
      <alignment horizontal="center" vertical="center" wrapText="1"/>
      <protection/>
    </xf>
    <xf numFmtId="0" fontId="12" fillId="0" borderId="1" xfId="1027" applyFont="1" applyFill="1" applyBorder="1" applyAlignment="1">
      <alignment horizontal="center" vertical="center"/>
      <protection/>
    </xf>
    <xf numFmtId="0" fontId="12" fillId="0" borderId="19" xfId="1027" applyNumberFormat="1" applyFont="1" applyFill="1" applyBorder="1" applyAlignment="1">
      <alignment horizontal="center" vertical="center" wrapText="1"/>
      <protection/>
    </xf>
    <xf numFmtId="0" fontId="12" fillId="0" borderId="22" xfId="1027" applyNumberFormat="1" applyFont="1" applyFill="1" applyBorder="1" applyAlignment="1">
      <alignment horizontal="center" vertical="center" wrapText="1"/>
      <protection/>
    </xf>
    <xf numFmtId="0" fontId="12" fillId="0" borderId="43" xfId="1027" applyNumberFormat="1" applyFont="1" applyFill="1" applyBorder="1" applyAlignment="1">
      <alignment horizontal="center" vertical="center" wrapText="1"/>
      <protection/>
    </xf>
    <xf numFmtId="174" fontId="12" fillId="0" borderId="19" xfId="642" applyNumberFormat="1" applyFont="1" applyFill="1" applyBorder="1" applyAlignment="1">
      <alignment horizontal="center" vertical="center" wrapText="1"/>
    </xf>
    <xf numFmtId="174" fontId="12" fillId="0" borderId="22" xfId="642" applyNumberFormat="1" applyFont="1" applyFill="1" applyBorder="1" applyAlignment="1">
      <alignment horizontal="center" vertical="center" wrapText="1"/>
    </xf>
    <xf numFmtId="174" fontId="12" fillId="0" borderId="43" xfId="642" applyNumberFormat="1" applyFont="1" applyFill="1" applyBorder="1" applyAlignment="1">
      <alignment horizontal="center" vertical="center" wrapText="1"/>
    </xf>
    <xf numFmtId="0" fontId="12" fillId="0" borderId="19" xfId="1027" applyFont="1" applyFill="1" applyBorder="1" applyAlignment="1">
      <alignment horizontal="center" vertical="center" wrapText="1"/>
      <protection/>
    </xf>
    <xf numFmtId="0" fontId="12" fillId="0" borderId="22" xfId="1027" applyFont="1" applyFill="1" applyBorder="1" applyAlignment="1">
      <alignment horizontal="center" vertical="center" wrapText="1"/>
      <protection/>
    </xf>
    <xf numFmtId="0" fontId="12" fillId="0" borderId="43" xfId="1027" applyFont="1" applyFill="1" applyBorder="1" applyAlignment="1">
      <alignment horizontal="center" vertical="center" wrapText="1"/>
      <protection/>
    </xf>
    <xf numFmtId="169" fontId="12" fillId="0" borderId="19" xfId="642" applyFont="1" applyFill="1" applyBorder="1" applyAlignment="1">
      <alignment horizontal="center" vertical="center" wrapText="1"/>
    </xf>
    <xf numFmtId="169" fontId="12" fillId="0" borderId="22" xfId="642" applyFont="1" applyFill="1" applyBorder="1" applyAlignment="1">
      <alignment horizontal="center" vertical="center" wrapText="1"/>
    </xf>
    <xf numFmtId="169" fontId="12" fillId="0" borderId="43" xfId="642" applyFont="1" applyFill="1" applyBorder="1" applyAlignment="1">
      <alignment horizontal="center" vertical="center" wrapText="1"/>
    </xf>
    <xf numFmtId="0" fontId="2" fillId="0" borderId="0" xfId="1027" applyNumberFormat="1" applyFont="1" applyFill="1" applyAlignment="1">
      <alignment horizontal="center" vertical="center"/>
      <protection/>
    </xf>
    <xf numFmtId="0" fontId="12" fillId="0" borderId="19" xfId="1027" applyNumberFormat="1" applyFont="1" applyFill="1" applyBorder="1" applyAlignment="1">
      <alignment horizontal="center" vertical="center"/>
      <protection/>
    </xf>
    <xf numFmtId="0" fontId="12" fillId="0" borderId="22" xfId="1027" applyNumberFormat="1" applyFont="1" applyFill="1" applyBorder="1" applyAlignment="1">
      <alignment horizontal="center" vertical="center"/>
      <protection/>
    </xf>
    <xf numFmtId="0" fontId="12" fillId="0" borderId="43" xfId="1027" applyNumberFormat="1" applyFont="1" applyFill="1" applyBorder="1" applyAlignment="1">
      <alignment horizontal="center" vertical="center"/>
      <protection/>
    </xf>
    <xf numFmtId="0" fontId="12" fillId="0" borderId="19" xfId="963" applyFont="1" applyFill="1" applyBorder="1" applyAlignment="1">
      <alignment horizontal="center" vertical="center" wrapText="1"/>
      <protection/>
    </xf>
    <xf numFmtId="0" fontId="12" fillId="0" borderId="43" xfId="963" applyFont="1" applyFill="1" applyBorder="1" applyAlignment="1">
      <alignment horizontal="center" vertical="center" wrapText="1"/>
      <protection/>
    </xf>
    <xf numFmtId="0" fontId="12" fillId="0" borderId="1" xfId="963" applyFont="1" applyFill="1" applyBorder="1" applyAlignment="1">
      <alignment horizontal="center" vertical="center" wrapText="1"/>
      <protection/>
    </xf>
    <xf numFmtId="0" fontId="13" fillId="0" borderId="19" xfId="963" applyFont="1" applyFill="1" applyBorder="1" applyAlignment="1">
      <alignment horizontal="center" vertical="center" wrapText="1"/>
      <protection/>
    </xf>
    <xf numFmtId="0" fontId="0" fillId="0" borderId="22" xfId="0" applyBorder="1" applyAlignment="1">
      <alignment horizontal="center" vertical="center" wrapText="1"/>
    </xf>
    <xf numFmtId="0" fontId="0" fillId="0" borderId="43" xfId="0" applyBorder="1" applyAlignment="1">
      <alignment horizontal="center" vertical="center" wrapText="1"/>
    </xf>
    <xf numFmtId="3" fontId="12" fillId="0" borderId="1" xfId="679" applyNumberFormat="1" applyFont="1" applyFill="1" applyBorder="1" applyAlignment="1">
      <alignment horizontal="center" vertical="center" wrapText="1"/>
    </xf>
    <xf numFmtId="0" fontId="2" fillId="0" borderId="0" xfId="963" applyFont="1" applyFill="1" applyAlignment="1">
      <alignment horizontal="center" vertical="center" wrapText="1"/>
      <protection/>
    </xf>
    <xf numFmtId="0" fontId="12" fillId="0" borderId="0" xfId="963" applyFont="1" applyFill="1" applyAlignment="1">
      <alignment horizontal="center" vertical="center" wrapText="1"/>
      <protection/>
    </xf>
    <xf numFmtId="0" fontId="2" fillId="0" borderId="0" xfId="1030" applyFont="1" applyBorder="1" applyAlignment="1">
      <alignment horizontal="center" vertical="center" wrapText="1"/>
      <protection/>
    </xf>
    <xf numFmtId="0" fontId="2" fillId="0" borderId="0" xfId="1030" applyFont="1" applyBorder="1" applyAlignment="1">
      <alignment horizontal="left" vertical="center" wrapText="1"/>
      <protection/>
    </xf>
    <xf numFmtId="0" fontId="2" fillId="0" borderId="1" xfId="1030" applyFont="1" applyBorder="1" applyAlignment="1">
      <alignment horizontal="center" vertical="center" wrapText="1"/>
      <protection/>
    </xf>
    <xf numFmtId="0" fontId="2" fillId="0" borderId="19" xfId="1030" applyFont="1" applyBorder="1" applyAlignment="1">
      <alignment horizontal="center" vertical="center" wrapText="1"/>
      <protection/>
    </xf>
    <xf numFmtId="0" fontId="2" fillId="0" borderId="43" xfId="1030" applyFont="1" applyBorder="1" applyAlignment="1">
      <alignment horizontal="center" vertical="center" wrapText="1"/>
      <protection/>
    </xf>
    <xf numFmtId="0" fontId="1" fillId="0" borderId="0" xfId="0" applyFont="1" applyAlignment="1">
      <alignment horizontal="center"/>
    </xf>
    <xf numFmtId="0" fontId="2" fillId="0" borderId="0" xfId="0" applyFont="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45" xfId="0" applyFont="1" applyBorder="1" applyAlignment="1">
      <alignment horizontal="center"/>
    </xf>
    <xf numFmtId="0" fontId="2" fillId="0" borderId="2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43" xfId="0" applyBorder="1" applyAlignment="1">
      <alignment horizontal="center" vertical="center" wrapText="1"/>
    </xf>
    <xf numFmtId="0" fontId="5" fillId="0" borderId="0" xfId="0" applyFont="1" applyAlignment="1">
      <alignment horizontal="center" vertical="center"/>
    </xf>
    <xf numFmtId="0" fontId="15" fillId="0" borderId="0" xfId="0" applyFont="1" applyAlignment="1">
      <alignment horizontal="justify" vertical="center" wrapText="1"/>
    </xf>
    <xf numFmtId="0" fontId="15" fillId="0" borderId="0" xfId="0" applyFont="1" applyAlignment="1">
      <alignment horizontal="left" vertical="center" wrapText="1"/>
    </xf>
    <xf numFmtId="0" fontId="5" fillId="0" borderId="0" xfId="0" applyFont="1" applyAlignment="1">
      <alignment horizontal="center"/>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xf>
    <xf numFmtId="0" fontId="2" fillId="24" borderId="1" xfId="0" applyFont="1" applyFill="1" applyBorder="1" applyAlignment="1">
      <alignment horizontal="center" vertical="center" wrapText="1"/>
    </xf>
    <xf numFmtId="0" fontId="3" fillId="0" borderId="0" xfId="0" applyFont="1" applyFill="1" applyAlignment="1">
      <alignment horizontal="right" vertical="center"/>
    </xf>
    <xf numFmtId="0" fontId="5" fillId="0" borderId="0" xfId="0" applyFont="1" applyFill="1" applyAlignment="1">
      <alignment horizontal="center"/>
    </xf>
    <xf numFmtId="0" fontId="5" fillId="0" borderId="0" xfId="0" applyFont="1" applyFill="1" applyBorder="1" applyAlignment="1">
      <alignment horizontal="center"/>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0" fillId="0" borderId="0" xfId="0" applyFont="1" applyFill="1" applyAlignment="1">
      <alignment horizontal="center"/>
    </xf>
    <xf numFmtId="0" fontId="2" fillId="0" borderId="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43" xfId="0" applyFont="1" applyFill="1" applyBorder="1" applyAlignment="1">
      <alignment horizontal="center" vertical="center"/>
    </xf>
    <xf numFmtId="3" fontId="18" fillId="24" borderId="18" xfId="0" applyNumberFormat="1" applyFont="1" applyFill="1" applyBorder="1" applyAlignment="1">
      <alignment horizontal="center" vertical="center" wrapText="1"/>
    </xf>
    <xf numFmtId="3" fontId="18" fillId="24" borderId="45" xfId="0" applyNumberFormat="1" applyFont="1" applyFill="1" applyBorder="1" applyAlignment="1">
      <alignment horizontal="center" vertical="center" wrapText="1"/>
    </xf>
    <xf numFmtId="0" fontId="17" fillId="0" borderId="0" xfId="0" applyFont="1" applyAlignment="1">
      <alignment horizontal="center" vertical="center"/>
    </xf>
    <xf numFmtId="3" fontId="17" fillId="0" borderId="41" xfId="0" applyNumberFormat="1" applyFont="1" applyBorder="1" applyAlignment="1">
      <alignment horizontal="center" vertical="center"/>
    </xf>
    <xf numFmtId="3" fontId="18" fillId="0" borderId="49" xfId="0" applyNumberFormat="1" applyFont="1" applyFill="1" applyBorder="1" applyAlignment="1">
      <alignment horizontal="center" vertical="center" wrapText="1"/>
    </xf>
    <xf numFmtId="3" fontId="18" fillId="0" borderId="50" xfId="0" applyNumberFormat="1" applyFont="1" applyFill="1" applyBorder="1" applyAlignment="1">
      <alignment horizontal="center" vertical="center" wrapText="1"/>
    </xf>
    <xf numFmtId="3" fontId="18" fillId="0" borderId="51" xfId="0" applyNumberFormat="1" applyFont="1" applyFill="1" applyBorder="1" applyAlignment="1">
      <alignment horizontal="center" vertical="center" wrapText="1"/>
    </xf>
    <xf numFmtId="3" fontId="18" fillId="0" borderId="52" xfId="0" applyNumberFormat="1" applyFont="1" applyFill="1" applyBorder="1" applyAlignment="1">
      <alignment horizontal="center" vertical="center" wrapText="1"/>
    </xf>
    <xf numFmtId="3" fontId="18" fillId="0" borderId="19" xfId="0" applyNumberFormat="1" applyFont="1" applyFill="1" applyBorder="1" applyAlignment="1">
      <alignment horizontal="center" vertical="center" wrapText="1"/>
    </xf>
    <xf numFmtId="3" fontId="18" fillId="0" borderId="22" xfId="0" applyNumberFormat="1" applyFont="1" applyFill="1" applyBorder="1" applyAlignment="1">
      <alignment horizontal="center" vertical="center" wrapText="1"/>
    </xf>
    <xf numFmtId="3" fontId="18" fillId="0" borderId="43" xfId="0" applyNumberFormat="1" applyFont="1" applyFill="1" applyBorder="1" applyAlignment="1">
      <alignment horizontal="center" vertical="center" wrapText="1"/>
    </xf>
    <xf numFmtId="3" fontId="2" fillId="0" borderId="0" xfId="0" applyNumberFormat="1" applyFont="1" applyAlignment="1">
      <alignment horizontal="center"/>
    </xf>
    <xf numFmtId="43" fontId="18" fillId="0" borderId="0" xfId="0" applyNumberFormat="1" applyFont="1" applyAlignment="1">
      <alignment horizontal="center"/>
    </xf>
    <xf numFmtId="0" fontId="18" fillId="0" borderId="0" xfId="0" applyFont="1" applyAlignment="1">
      <alignment horizontal="center"/>
    </xf>
    <xf numFmtId="3" fontId="17" fillId="0" borderId="0" xfId="0" applyNumberFormat="1" applyFont="1" applyAlignment="1">
      <alignment horizontal="center" vertical="center"/>
    </xf>
    <xf numFmtId="3" fontId="3" fillId="0" borderId="0" xfId="0" applyNumberFormat="1" applyFont="1" applyAlignment="1">
      <alignment horizontal="center"/>
    </xf>
    <xf numFmtId="3" fontId="12" fillId="0" borderId="0" xfId="0" applyNumberFormat="1" applyFont="1" applyAlignment="1">
      <alignment horizontal="center" vertical="center"/>
    </xf>
    <xf numFmtId="3" fontId="18" fillId="24" borderId="49" xfId="0" applyNumberFormat="1" applyFont="1" applyFill="1" applyBorder="1" applyAlignment="1">
      <alignment horizontal="center" vertical="center" wrapText="1"/>
    </xf>
    <xf numFmtId="3" fontId="18" fillId="24" borderId="50" xfId="0" applyNumberFormat="1" applyFont="1" applyFill="1" applyBorder="1" applyAlignment="1">
      <alignment horizontal="center" vertical="center" wrapText="1"/>
    </xf>
    <xf numFmtId="3" fontId="18" fillId="24" borderId="51" xfId="0" applyNumberFormat="1" applyFont="1" applyFill="1" applyBorder="1" applyAlignment="1">
      <alignment horizontal="center" vertical="center" wrapText="1"/>
    </xf>
    <xf numFmtId="3" fontId="18" fillId="24" borderId="52" xfId="0" applyNumberFormat="1" applyFont="1" applyFill="1" applyBorder="1" applyAlignment="1">
      <alignment horizontal="center" vertical="center" wrapText="1"/>
    </xf>
    <xf numFmtId="3" fontId="18" fillId="24" borderId="18" xfId="0" applyNumberFormat="1" applyFont="1" applyFill="1" applyBorder="1" applyAlignment="1">
      <alignment horizontal="center" vertical="center"/>
    </xf>
    <xf numFmtId="3" fontId="18" fillId="24" borderId="16" xfId="0" applyNumberFormat="1"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43" xfId="0" applyFont="1" applyFill="1" applyBorder="1" applyAlignment="1">
      <alignment horizontal="center" vertical="center" wrapText="1"/>
    </xf>
    <xf numFmtId="3" fontId="18" fillId="24" borderId="44" xfId="0" applyNumberFormat="1" applyFont="1" applyFill="1" applyBorder="1" applyAlignment="1">
      <alignment horizontal="center" vertical="center" wrapText="1"/>
    </xf>
    <xf numFmtId="176" fontId="18" fillId="0" borderId="39" xfId="642" applyNumberFormat="1" applyFont="1" applyFill="1" applyBorder="1" applyAlignment="1">
      <alignment horizontal="center" vertical="center" wrapText="1"/>
    </xf>
    <xf numFmtId="3" fontId="2" fillId="0" borderId="0" xfId="0" applyNumberFormat="1" applyFont="1" applyFill="1" applyAlignment="1">
      <alignment horizontal="center"/>
    </xf>
    <xf numFmtId="3" fontId="3" fillId="0" borderId="0" xfId="0" applyNumberFormat="1" applyFont="1" applyFill="1" applyAlignment="1">
      <alignment horizontal="center"/>
    </xf>
    <xf numFmtId="0" fontId="7" fillId="0" borderId="0" xfId="0" applyFont="1" applyFill="1" applyBorder="1" applyAlignment="1">
      <alignment horizontal="center" vertical="center" wrapText="1"/>
    </xf>
    <xf numFmtId="3" fontId="7" fillId="0" borderId="49" xfId="0" applyNumberFormat="1" applyFont="1" applyFill="1" applyBorder="1" applyAlignment="1">
      <alignment horizontal="center" vertical="center" wrapText="1"/>
    </xf>
    <xf numFmtId="3" fontId="7" fillId="0" borderId="50"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43"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3" fontId="7" fillId="0" borderId="45" xfId="0" applyNumberFormat="1" applyFont="1" applyFill="1" applyBorder="1" applyAlignment="1">
      <alignment horizontal="center" vertical="center"/>
    </xf>
    <xf numFmtId="3" fontId="7" fillId="0" borderId="51" xfId="0" applyNumberFormat="1" applyFont="1" applyFill="1" applyBorder="1" applyAlignment="1">
      <alignment horizontal="center" vertical="center" wrapText="1"/>
    </xf>
    <xf numFmtId="3" fontId="7" fillId="0" borderId="52" xfId="0" applyNumberFormat="1"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3"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5" fillId="0" borderId="0" xfId="0" applyFont="1" applyFill="1" applyAlignment="1">
      <alignment horizontal="left" vertical="center"/>
    </xf>
    <xf numFmtId="3" fontId="4" fillId="0" borderId="0" xfId="0" applyNumberFormat="1" applyFont="1" applyFill="1" applyAlignment="1">
      <alignment horizontal="center"/>
    </xf>
    <xf numFmtId="0" fontId="7" fillId="0" borderId="39" xfId="0" applyFont="1" applyFill="1" applyBorder="1" applyAlignment="1">
      <alignment horizontal="center" vertical="center" wrapText="1"/>
    </xf>
    <xf numFmtId="3" fontId="2" fillId="0" borderId="0" xfId="642" applyNumberFormat="1" applyFont="1" applyFill="1" applyAlignment="1">
      <alignment horizontal="center"/>
    </xf>
    <xf numFmtId="0" fontId="3" fillId="0" borderId="4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3" fontId="5" fillId="0" borderId="0" xfId="0" applyNumberFormat="1" applyFont="1" applyAlignment="1">
      <alignment horizontal="center"/>
    </xf>
    <xf numFmtId="3" fontId="20" fillId="0" borderId="0" xfId="0" applyNumberFormat="1" applyFont="1" applyAlignment="1">
      <alignment horizontal="center"/>
    </xf>
    <xf numFmtId="0" fontId="5"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center" vertical="center" wrapText="1"/>
    </xf>
    <xf numFmtId="3" fontId="3" fillId="0" borderId="41" xfId="0" applyNumberFormat="1" applyFont="1" applyBorder="1" applyAlignment="1">
      <alignment horizontal="center"/>
    </xf>
    <xf numFmtId="0" fontId="13" fillId="0" borderId="0" xfId="0" applyFont="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0" fontId="2" fillId="0" borderId="0" xfId="0" applyFont="1" applyAlignment="1">
      <alignment horizontal="left" vertical="center"/>
    </xf>
    <xf numFmtId="0" fontId="14" fillId="0" borderId="41" xfId="0" applyFont="1" applyBorder="1" applyAlignment="1">
      <alignment horizontal="center"/>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5" xfId="0" applyFont="1" applyBorder="1" applyAlignment="1">
      <alignment horizontal="center" vertical="center" wrapText="1"/>
    </xf>
    <xf numFmtId="0" fontId="18" fillId="0" borderId="19" xfId="0" applyFont="1" applyBorder="1" applyAlignment="1">
      <alignment horizontal="center" vertical="center"/>
    </xf>
    <xf numFmtId="0" fontId="18" fillId="0" borderId="19" xfId="0" applyFont="1" applyBorder="1" applyAlignment="1">
      <alignment horizontal="left" vertical="center"/>
    </xf>
    <xf numFmtId="165" fontId="18" fillId="0" borderId="19" xfId="0" applyNumberFormat="1" applyFont="1" applyBorder="1" applyAlignment="1">
      <alignment horizontal="right"/>
    </xf>
    <xf numFmtId="3" fontId="18" fillId="0" borderId="19" xfId="0" applyNumberFormat="1" applyFont="1" applyBorder="1" applyAlignment="1">
      <alignment horizontal="right"/>
    </xf>
    <xf numFmtId="0" fontId="18" fillId="0" borderId="19" xfId="0" applyFont="1" applyBorder="1" applyAlignment="1">
      <alignment horizontal="right"/>
    </xf>
    <xf numFmtId="4" fontId="18" fillId="0" borderId="19" xfId="0" applyNumberFormat="1" applyFont="1" applyBorder="1" applyAlignment="1">
      <alignment horizontal="right"/>
    </xf>
    <xf numFmtId="176" fontId="18" fillId="0" borderId="19" xfId="642" applyNumberFormat="1" applyFont="1" applyBorder="1" applyAlignment="1">
      <alignment horizontal="right"/>
    </xf>
    <xf numFmtId="4" fontId="18" fillId="0" borderId="19" xfId="0" applyNumberFormat="1" applyFont="1" applyBorder="1" applyAlignment="1">
      <alignment horizontal="right" vertical="center"/>
    </xf>
    <xf numFmtId="3" fontId="18" fillId="0" borderId="19" xfId="0" applyNumberFormat="1" applyFont="1" applyBorder="1" applyAlignment="1">
      <alignment horizontal="right" vertical="center"/>
    </xf>
    <xf numFmtId="172" fontId="18" fillId="0" borderId="19" xfId="0" applyNumberFormat="1" applyFont="1" applyBorder="1" applyAlignment="1">
      <alignment horizontal="right" vertical="center"/>
    </xf>
    <xf numFmtId="3" fontId="18" fillId="0" borderId="22" xfId="0" applyNumberFormat="1" applyFont="1" applyBorder="1" applyAlignment="1">
      <alignment horizontal="right"/>
    </xf>
    <xf numFmtId="0" fontId="18" fillId="0" borderId="19" xfId="0" applyFont="1" applyBorder="1" applyAlignment="1">
      <alignment vertical="center"/>
    </xf>
    <xf numFmtId="0" fontId="18" fillId="0" borderId="14" xfId="0" applyFont="1" applyBorder="1" applyAlignment="1">
      <alignment horizontal="center"/>
    </xf>
    <xf numFmtId="0" fontId="18" fillId="0" borderId="14" xfId="0" applyFont="1" applyBorder="1" applyAlignment="1">
      <alignment/>
    </xf>
    <xf numFmtId="165" fontId="18" fillId="0" borderId="14" xfId="0" applyNumberFormat="1" applyFont="1" applyBorder="1" applyAlignment="1">
      <alignment horizontal="right"/>
    </xf>
    <xf numFmtId="0" fontId="18" fillId="0" borderId="14" xfId="0" applyFont="1" applyBorder="1" applyAlignment="1">
      <alignment horizontal="right"/>
    </xf>
    <xf numFmtId="176" fontId="18" fillId="0" borderId="14" xfId="642" applyNumberFormat="1" applyFont="1" applyBorder="1" applyAlignment="1">
      <alignment horizontal="right"/>
    </xf>
    <xf numFmtId="4" fontId="18" fillId="0" borderId="14" xfId="0" applyNumberFormat="1" applyFont="1" applyBorder="1" applyAlignment="1">
      <alignment horizontal="right"/>
    </xf>
    <xf numFmtId="3" fontId="18" fillId="0" borderId="14" xfId="0" applyNumberFormat="1" applyFont="1" applyBorder="1" applyAlignment="1">
      <alignment horizontal="right" vertical="center"/>
    </xf>
    <xf numFmtId="169" fontId="18" fillId="24" borderId="43" xfId="642" applyFont="1" applyFill="1" applyBorder="1" applyAlignment="1">
      <alignment horizontal="right" vertical="justify"/>
    </xf>
    <xf numFmtId="3" fontId="18" fillId="24" borderId="22" xfId="0" applyNumberFormat="1" applyFont="1" applyFill="1" applyBorder="1" applyAlignment="1">
      <alignment horizontal="right" vertical="center"/>
    </xf>
    <xf numFmtId="0" fontId="17" fillId="0" borderId="2" xfId="0" applyFont="1" applyBorder="1" applyAlignment="1">
      <alignment horizontal="center"/>
    </xf>
    <xf numFmtId="0" fontId="17" fillId="0" borderId="2" xfId="0" applyFont="1" applyBorder="1" applyAlignment="1">
      <alignment/>
    </xf>
    <xf numFmtId="0" fontId="17" fillId="0" borderId="2" xfId="0" applyFont="1" applyBorder="1" applyAlignment="1">
      <alignment horizontal="right"/>
    </xf>
    <xf numFmtId="169" fontId="18" fillId="0" borderId="19" xfId="642" applyFont="1" applyBorder="1" applyAlignment="1">
      <alignment horizontal="right" vertical="center"/>
    </xf>
    <xf numFmtId="169" fontId="18" fillId="0" borderId="2" xfId="642" applyFont="1" applyBorder="1" applyAlignment="1">
      <alignment horizontal="right" vertical="center"/>
    </xf>
    <xf numFmtId="169" fontId="18" fillId="0" borderId="14" xfId="642" applyFont="1" applyBorder="1" applyAlignment="1">
      <alignment horizontal="right" vertical="center"/>
    </xf>
  </cellXfs>
  <cellStyles count="1571">
    <cellStyle name="Normal" xfId="0"/>
    <cellStyle name="_x0001_" xfId="15"/>
    <cellStyle name="          &#13;&#10;shell=progman.exe&#13;&#10;m" xfId="16"/>
    <cellStyle name="          &#13;&#10;shell=progman.exe&#13;&#10;m 2" xfId="17"/>
    <cellStyle name="          &#13;&#10;shell=progman.exe&#13;&#10;m 3" xfId="18"/>
    <cellStyle name="          &#13;&#10;shell=progman.exe&#13;&#10;m 4" xfId="19"/>
    <cellStyle name="          &#13;&#10;shell=progman.exe&#13;&#10;m 5" xfId="20"/>
    <cellStyle name="??" xfId="21"/>
    <cellStyle name="?? [ - ??1" xfId="22"/>
    <cellStyle name="?? [ - ??2" xfId="23"/>
    <cellStyle name="?? [ - ??3" xfId="24"/>
    <cellStyle name="?? [ - ??4" xfId="25"/>
    <cellStyle name="?? [ - ??5" xfId="26"/>
    <cellStyle name="?? [ - ??6" xfId="27"/>
    <cellStyle name="?? [ - ??7" xfId="28"/>
    <cellStyle name="?? [ - ??8" xfId="29"/>
    <cellStyle name="?? [0.00]_        " xfId="30"/>
    <cellStyle name="?? [0]" xfId="31"/>
    <cellStyle name="?? [0] 2" xfId="32"/>
    <cellStyle name="?? [0] 2 2" xfId="33"/>
    <cellStyle name="?? [0] 2 3" xfId="34"/>
    <cellStyle name="?? [0] 2 4" xfId="35"/>
    <cellStyle name="?? [0] 2 5" xfId="36"/>
    <cellStyle name="?? [0] 3" xfId="37"/>
    <cellStyle name="?? [0] 4" xfId="38"/>
    <cellStyle name="?? [0] 5" xfId="39"/>
    <cellStyle name="?? 2" xfId="40"/>
    <cellStyle name="?? 2 2" xfId="41"/>
    <cellStyle name="?? 2 3" xfId="42"/>
    <cellStyle name="?? 2 4" xfId="43"/>
    <cellStyle name="?? 2 5" xfId="44"/>
    <cellStyle name="?? 3" xfId="45"/>
    <cellStyle name="?? 4" xfId="46"/>
    <cellStyle name="?? 5" xfId="47"/>
    <cellStyle name="?_x001D_??%U©÷u&amp;H©÷9_x0008_? s&#10;_x0007__x0001__x0001_" xfId="48"/>
    <cellStyle name="???? [0.00]_        " xfId="49"/>
    <cellStyle name="????_        " xfId="50"/>
    <cellStyle name="???[0]_?? DI" xfId="51"/>
    <cellStyle name="???_?? DI" xfId="52"/>
    <cellStyle name="??[0]_BRE" xfId="53"/>
    <cellStyle name="??_        " xfId="54"/>
    <cellStyle name="??A? [0]_ÿÿÿÿÿÿ_1_¢¬???¢â? " xfId="55"/>
    <cellStyle name="??A?_ÿÿÿÿÿÿ_1_¢¬???¢â? " xfId="56"/>
    <cellStyle name="?¡±¢¥?_?¨ù??¢´¢¥_¢¬???¢â? " xfId="57"/>
    <cellStyle name="?ðÇ%U?&amp;H?_x0008_?s&#10;_x0007__x0001__x0001_" xfId="58"/>
    <cellStyle name="_Bang Chi tieu (2)" xfId="59"/>
    <cellStyle name="_Bang Chi tieu (2) 2" xfId="60"/>
    <cellStyle name="_Bang Chi tieu (2) 3" xfId="61"/>
    <cellStyle name="_Bang Chi tieu (2) 4" xfId="62"/>
    <cellStyle name="_Bang Chi tieu (2) 5" xfId="63"/>
    <cellStyle name="_GTXD GOI 2" xfId="64"/>
    <cellStyle name="_GTXD GOI 2_KH 2012- NS -DAU TU LAP" xfId="65"/>
    <cellStyle name="_GTXD GOI 2_KH 2012- NS -DAU TU LAP 2" xfId="66"/>
    <cellStyle name="_GTXD GOI 2_KH 2012- NS -DAU TU LAP 3" xfId="67"/>
    <cellStyle name="_GTXD GOI 2_KH 2012- NS -DAU TU LAP 4" xfId="68"/>
    <cellStyle name="_GTXD GOI 2_KH 2012- NS -DAU TU LAP 5" xfId="69"/>
    <cellStyle name="_GTXD GOI1" xfId="70"/>
    <cellStyle name="_GTXD GOI1_KH 2012- NS -DAU TU LAP" xfId="71"/>
    <cellStyle name="_GTXD GOI1_KH 2012- NS -DAU TU LAP 2" xfId="72"/>
    <cellStyle name="_GTXD GOI1_KH 2012- NS -DAU TU LAP 3" xfId="73"/>
    <cellStyle name="_GTXD GOI1_KH 2012- NS -DAU TU LAP 4" xfId="74"/>
    <cellStyle name="_GTXD GOI1_KH 2012- NS -DAU TU LAP 5" xfId="75"/>
    <cellStyle name="_GTXD GOI3" xfId="76"/>
    <cellStyle name="_GTXD GOI3_KH 2012- NS -DAU TU LAP" xfId="77"/>
    <cellStyle name="_GTXD GOI3_KH 2012- NS -DAU TU LAP 2" xfId="78"/>
    <cellStyle name="_GTXD GOI3_KH 2012- NS -DAU TU LAP 3" xfId="79"/>
    <cellStyle name="_GTXD GOI3_KH 2012- NS -DAU TU LAP 4" xfId="80"/>
    <cellStyle name="_GTXD GOI3_KH 2012- NS -DAU TU LAP 5" xfId="81"/>
    <cellStyle name="_KT (2)" xfId="82"/>
    <cellStyle name="_KT (2) 2" xfId="83"/>
    <cellStyle name="_KT (2) 2 2" xfId="84"/>
    <cellStyle name="_KT (2) 2 3" xfId="85"/>
    <cellStyle name="_KT (2) 2 4" xfId="86"/>
    <cellStyle name="_KT (2) 2 5" xfId="87"/>
    <cellStyle name="_KT (2) 3" xfId="88"/>
    <cellStyle name="_KT (2) 4" xfId="89"/>
    <cellStyle name="_KT (2) 5" xfId="90"/>
    <cellStyle name="_KT (2)_1" xfId="91"/>
    <cellStyle name="_KT (2)_1 2" xfId="92"/>
    <cellStyle name="_KT (2)_1 2 2" xfId="93"/>
    <cellStyle name="_KT (2)_1 2 3" xfId="94"/>
    <cellStyle name="_KT (2)_1 2 4" xfId="95"/>
    <cellStyle name="_KT (2)_1 2 5" xfId="96"/>
    <cellStyle name="_KT (2)_1 3" xfId="97"/>
    <cellStyle name="_KT (2)_1 4" xfId="98"/>
    <cellStyle name="_KT (2)_1 5" xfId="99"/>
    <cellStyle name="_KT (2)_1_DQTV bao cao BTC" xfId="100"/>
    <cellStyle name="_KT (2)_1_quy luong con lai nam 2004" xfId="101"/>
    <cellStyle name="_KT (2)_2" xfId="102"/>
    <cellStyle name="_KT (2)_2_Book1" xfId="103"/>
    <cellStyle name="_KT (2)_2_DTDuong dong tien -sua tham tra 2009 - luong 650" xfId="104"/>
    <cellStyle name="_KT (2)_2_quy luong con lai nam 2004" xfId="105"/>
    <cellStyle name="_KT (2)_2_TG-TH" xfId="106"/>
    <cellStyle name="_KT (2)_2_TG-TH 2" xfId="107"/>
    <cellStyle name="_KT (2)_2_TG-TH 2 2" xfId="108"/>
    <cellStyle name="_KT (2)_2_TG-TH 2 3" xfId="109"/>
    <cellStyle name="_KT (2)_2_TG-TH 2 4" xfId="110"/>
    <cellStyle name="_KT (2)_2_TG-TH 2 5" xfId="111"/>
    <cellStyle name="_KT (2)_2_TG-TH 3" xfId="112"/>
    <cellStyle name="_KT (2)_2_TG-TH 4" xfId="113"/>
    <cellStyle name="_KT (2)_2_TG-TH 5" xfId="114"/>
    <cellStyle name="_KT (2)_2_TG-TH_Book1" xfId="115"/>
    <cellStyle name="_KT (2)_2_TG-TH_DQTV bao cao BTC" xfId="116"/>
    <cellStyle name="_KT (2)_2_TG-TH_DTDuong dong tien -sua tham tra 2009 - luong 650" xfId="117"/>
    <cellStyle name="_KT (2)_2_TG-TH_quy luong con lai nam 2004" xfId="118"/>
    <cellStyle name="_KT (2)_2_TG-TH_TEL OUT 2004" xfId="119"/>
    <cellStyle name="_KT (2)_3" xfId="120"/>
    <cellStyle name="_KT (2)_3_TG-TH" xfId="121"/>
    <cellStyle name="_KT (2)_3_TG-TH 2" xfId="122"/>
    <cellStyle name="_KT (2)_3_TG-TH 2 2" xfId="123"/>
    <cellStyle name="_KT (2)_3_TG-TH 2 3" xfId="124"/>
    <cellStyle name="_KT (2)_3_TG-TH 2 4" xfId="125"/>
    <cellStyle name="_KT (2)_3_TG-TH 2 5" xfId="126"/>
    <cellStyle name="_KT (2)_3_TG-TH 3" xfId="127"/>
    <cellStyle name="_KT (2)_3_TG-TH 4" xfId="128"/>
    <cellStyle name="_KT (2)_3_TG-TH 5" xfId="129"/>
    <cellStyle name="_KT (2)_3_TG-TH_DQTV bao cao BTC" xfId="130"/>
    <cellStyle name="_KT (2)_3_TG-TH_quy luong con lai nam 2004" xfId="131"/>
    <cellStyle name="_KT (2)_4" xfId="132"/>
    <cellStyle name="_KT (2)_4 2" xfId="133"/>
    <cellStyle name="_KT (2)_4 2 2" xfId="134"/>
    <cellStyle name="_KT (2)_4 2 3" xfId="135"/>
    <cellStyle name="_KT (2)_4 2 4" xfId="136"/>
    <cellStyle name="_KT (2)_4 2 5" xfId="137"/>
    <cellStyle name="_KT (2)_4 3" xfId="138"/>
    <cellStyle name="_KT (2)_4 4" xfId="139"/>
    <cellStyle name="_KT (2)_4 5" xfId="140"/>
    <cellStyle name="_KT (2)_4_Book1" xfId="141"/>
    <cellStyle name="_KT (2)_4_DQTV bao cao BTC" xfId="142"/>
    <cellStyle name="_KT (2)_4_DTDuong dong tien -sua tham tra 2009 - luong 650" xfId="143"/>
    <cellStyle name="_KT (2)_4_quy luong con lai nam 2004" xfId="144"/>
    <cellStyle name="_KT (2)_4_TEL OUT 2004" xfId="145"/>
    <cellStyle name="_KT (2)_4_TG-TH" xfId="146"/>
    <cellStyle name="_KT (2)_4_TG-TH_Book1" xfId="147"/>
    <cellStyle name="_KT (2)_4_TG-TH_DTDuong dong tien -sua tham tra 2009 - luong 650" xfId="148"/>
    <cellStyle name="_KT (2)_4_TG-TH_quy luong con lai nam 2004" xfId="149"/>
    <cellStyle name="_KT (2)_5" xfId="150"/>
    <cellStyle name="_KT (2)_5 2" xfId="151"/>
    <cellStyle name="_KT (2)_5 2 2" xfId="152"/>
    <cellStyle name="_KT (2)_5 2 3" xfId="153"/>
    <cellStyle name="_KT (2)_5 2 4" xfId="154"/>
    <cellStyle name="_KT (2)_5 2 5" xfId="155"/>
    <cellStyle name="_KT (2)_5 3" xfId="156"/>
    <cellStyle name="_KT (2)_5 4" xfId="157"/>
    <cellStyle name="_KT (2)_5 5" xfId="158"/>
    <cellStyle name="_KT (2)_5_Book1" xfId="159"/>
    <cellStyle name="_KT (2)_5_DQTV bao cao BTC" xfId="160"/>
    <cellStyle name="_KT (2)_5_DTDuong dong tien -sua tham tra 2009 - luong 650" xfId="161"/>
    <cellStyle name="_KT (2)_5_TEL OUT 2004" xfId="162"/>
    <cellStyle name="_KT (2)_DQTV bao cao BTC" xfId="163"/>
    <cellStyle name="_KT (2)_quy luong con lai nam 2004" xfId="164"/>
    <cellStyle name="_KT (2)_TG-TH" xfId="165"/>
    <cellStyle name="_KT_TG" xfId="166"/>
    <cellStyle name="_KT_TG_1" xfId="167"/>
    <cellStyle name="_KT_TG_1 2" xfId="168"/>
    <cellStyle name="_KT_TG_1 2 2" xfId="169"/>
    <cellStyle name="_KT_TG_1 2 3" xfId="170"/>
    <cellStyle name="_KT_TG_1 2 4" xfId="171"/>
    <cellStyle name="_KT_TG_1 2 5" xfId="172"/>
    <cellStyle name="_KT_TG_1 3" xfId="173"/>
    <cellStyle name="_KT_TG_1 4" xfId="174"/>
    <cellStyle name="_KT_TG_1 5" xfId="175"/>
    <cellStyle name="_KT_TG_1_Book1" xfId="176"/>
    <cellStyle name="_KT_TG_1_DQTV bao cao BTC" xfId="177"/>
    <cellStyle name="_KT_TG_1_DTDuong dong tien -sua tham tra 2009 - luong 650" xfId="178"/>
    <cellStyle name="_KT_TG_1_TEL OUT 2004" xfId="179"/>
    <cellStyle name="_KT_TG_2" xfId="180"/>
    <cellStyle name="_KT_TG_2 2" xfId="181"/>
    <cellStyle name="_KT_TG_2 2 2" xfId="182"/>
    <cellStyle name="_KT_TG_2 2 3" xfId="183"/>
    <cellStyle name="_KT_TG_2 2 4" xfId="184"/>
    <cellStyle name="_KT_TG_2 2 5" xfId="185"/>
    <cellStyle name="_KT_TG_2 3" xfId="186"/>
    <cellStyle name="_KT_TG_2 4" xfId="187"/>
    <cellStyle name="_KT_TG_2 5" xfId="188"/>
    <cellStyle name="_KT_TG_2_Book1" xfId="189"/>
    <cellStyle name="_KT_TG_2_DQTV bao cao BTC" xfId="190"/>
    <cellStyle name="_KT_TG_2_DTDuong dong tien -sua tham tra 2009 - luong 650" xfId="191"/>
    <cellStyle name="_KT_TG_2_quy luong con lai nam 2004" xfId="192"/>
    <cellStyle name="_KT_TG_2_TEL OUT 2004" xfId="193"/>
    <cellStyle name="_KT_TG_3" xfId="194"/>
    <cellStyle name="_KT_TG_4" xfId="195"/>
    <cellStyle name="_KT_TG_4 2" xfId="196"/>
    <cellStyle name="_KT_TG_4 2 2" xfId="197"/>
    <cellStyle name="_KT_TG_4 2 3" xfId="198"/>
    <cellStyle name="_KT_TG_4 2 4" xfId="199"/>
    <cellStyle name="_KT_TG_4 2 5" xfId="200"/>
    <cellStyle name="_KT_TG_4 3" xfId="201"/>
    <cellStyle name="_KT_TG_4 4" xfId="202"/>
    <cellStyle name="_KT_TG_4 5" xfId="203"/>
    <cellStyle name="_KT_TG_4_DQTV bao cao BTC" xfId="204"/>
    <cellStyle name="_KT_TG_4_quy luong con lai nam 2004" xfId="205"/>
    <cellStyle name="_KT_TG_Book1" xfId="206"/>
    <cellStyle name="_KT_TG_DTDuong dong tien -sua tham tra 2009 - luong 650" xfId="207"/>
    <cellStyle name="_KT_TG_quy luong con lai nam 2004" xfId="208"/>
    <cellStyle name="_quy luong con lai nam 2004" xfId="209"/>
    <cellStyle name="_TG-TH" xfId="210"/>
    <cellStyle name="_TG-TH_1" xfId="211"/>
    <cellStyle name="_TG-TH_1 2" xfId="212"/>
    <cellStyle name="_TG-TH_1 2 2" xfId="213"/>
    <cellStyle name="_TG-TH_1 2 3" xfId="214"/>
    <cellStyle name="_TG-TH_1 2 4" xfId="215"/>
    <cellStyle name="_TG-TH_1 2 5" xfId="216"/>
    <cellStyle name="_TG-TH_1 3" xfId="217"/>
    <cellStyle name="_TG-TH_1 4" xfId="218"/>
    <cellStyle name="_TG-TH_1 5" xfId="219"/>
    <cellStyle name="_TG-TH_1_Book1" xfId="220"/>
    <cellStyle name="_TG-TH_1_DQTV bao cao BTC" xfId="221"/>
    <cellStyle name="_TG-TH_1_DTDuong dong tien -sua tham tra 2009 - luong 650" xfId="222"/>
    <cellStyle name="_TG-TH_1_TEL OUT 2004" xfId="223"/>
    <cellStyle name="_TG-TH_2" xfId="224"/>
    <cellStyle name="_TG-TH_2 2" xfId="225"/>
    <cellStyle name="_TG-TH_2 2 2" xfId="226"/>
    <cellStyle name="_TG-TH_2 2 3" xfId="227"/>
    <cellStyle name="_TG-TH_2 2 4" xfId="228"/>
    <cellStyle name="_TG-TH_2 2 5" xfId="229"/>
    <cellStyle name="_TG-TH_2 3" xfId="230"/>
    <cellStyle name="_TG-TH_2 4" xfId="231"/>
    <cellStyle name="_TG-TH_2 5" xfId="232"/>
    <cellStyle name="_TG-TH_2_Book1" xfId="233"/>
    <cellStyle name="_TG-TH_2_DQTV bao cao BTC" xfId="234"/>
    <cellStyle name="_TG-TH_2_DTDuong dong tien -sua tham tra 2009 - luong 650" xfId="235"/>
    <cellStyle name="_TG-TH_2_quy luong con lai nam 2004" xfId="236"/>
    <cellStyle name="_TG-TH_2_TEL OUT 2004" xfId="237"/>
    <cellStyle name="_TG-TH_3" xfId="238"/>
    <cellStyle name="_TG-TH_3 2" xfId="239"/>
    <cellStyle name="_TG-TH_3 2 2" xfId="240"/>
    <cellStyle name="_TG-TH_3 2 3" xfId="241"/>
    <cellStyle name="_TG-TH_3 2 4" xfId="242"/>
    <cellStyle name="_TG-TH_3 2 5" xfId="243"/>
    <cellStyle name="_TG-TH_3 3" xfId="244"/>
    <cellStyle name="_TG-TH_3 4" xfId="245"/>
    <cellStyle name="_TG-TH_3 5" xfId="246"/>
    <cellStyle name="_TG-TH_3_DQTV bao cao BTC" xfId="247"/>
    <cellStyle name="_TG-TH_3_quy luong con lai nam 2004" xfId="248"/>
    <cellStyle name="_TG-TH_4" xfId="249"/>
    <cellStyle name="_TG-TH_4_Book1" xfId="250"/>
    <cellStyle name="_TG-TH_4_DTDuong dong tien -sua tham tra 2009 - luong 650" xfId="251"/>
    <cellStyle name="_TG-TH_4_quy luong con lai nam 2004" xfId="252"/>
    <cellStyle name="_TKP" xfId="253"/>
    <cellStyle name="_TKP_KH 2012- NS -DAU TU LAP" xfId="254"/>
    <cellStyle name="_TKP_KH 2012- NS -DAU TU LAP 2" xfId="255"/>
    <cellStyle name="_TKP_KH 2012- NS -DAU TU LAP 3" xfId="256"/>
    <cellStyle name="_TKP_KH 2012- NS -DAU TU LAP 4" xfId="257"/>
    <cellStyle name="_TKP_KH 2012- NS -DAU TU LAP 5" xfId="258"/>
    <cellStyle name="~1" xfId="259"/>
    <cellStyle name="’Ê‰Ý [0.00]_laroux" xfId="260"/>
    <cellStyle name="’Ê‰Ý_laroux" xfId="261"/>
    <cellStyle name="•W_’·Šú‰p•¶" xfId="262"/>
    <cellStyle name="•W€_¯–ì" xfId="263"/>
    <cellStyle name="0" xfId="264"/>
    <cellStyle name="1" xfId="265"/>
    <cellStyle name="1_7 noi 48 goi C5 9 vi na" xfId="266"/>
    <cellStyle name="1_7 noi 48 goi C5 9 vi na_KH 2012- NS -DAU TU LAP" xfId="267"/>
    <cellStyle name="1_7 noi 48 goi C5 9 vi na_KH 2012- NS -DAU TU LAP 2" xfId="268"/>
    <cellStyle name="1_7 noi 48 goi C5 9 vi na_KH 2012- NS -DAU TU LAP 3" xfId="269"/>
    <cellStyle name="1_7 noi 48 goi C5 9 vi na_KH 2012- NS -DAU TU LAP 4" xfId="270"/>
    <cellStyle name="1_7 noi 48 goi C5 9 vi na_KH 2012- NS -DAU TU LAP 5" xfId="271"/>
    <cellStyle name="1_Book1" xfId="272"/>
    <cellStyle name="1_Book1_1" xfId="273"/>
    <cellStyle name="1_Book1_1_KH 2012- NS -DAU TU LAP" xfId="274"/>
    <cellStyle name="1_Book1_1_KH 2012- NS -DAU TU LAP 2" xfId="275"/>
    <cellStyle name="1_Book1_1_KH 2012- NS -DAU TU LAP 3" xfId="276"/>
    <cellStyle name="1_Book1_1_KH 2012- NS -DAU TU LAP 4" xfId="277"/>
    <cellStyle name="1_Book1_1_KH 2012- NS -DAU TU LAP 5" xfId="278"/>
    <cellStyle name="1_Cau thuy dien Ban La (Cu Anh)" xfId="279"/>
    <cellStyle name="1_Cau thuy dien Ban La (Cu Anh)_KH 2012- NS -DAU TU LAP" xfId="280"/>
    <cellStyle name="1_Cau thuy dien Ban La (Cu Anh)_KH 2012- NS -DAU TU LAP 2" xfId="281"/>
    <cellStyle name="1_Cau thuy dien Ban La (Cu Anh)_KH 2012- NS -DAU TU LAP 3" xfId="282"/>
    <cellStyle name="1_Cau thuy dien Ban La (Cu Anh)_KH 2012- NS -DAU TU LAP 4" xfId="283"/>
    <cellStyle name="1_Cau thuy dien Ban La (Cu Anh)_KH 2012- NS -DAU TU LAP 5" xfId="284"/>
    <cellStyle name="1_DT972000" xfId="285"/>
    <cellStyle name="1_dtCau Km3+429,21TL685" xfId="286"/>
    <cellStyle name="1_Dtdchinh2397" xfId="287"/>
    <cellStyle name="1_Dtdchinh2397 2" xfId="288"/>
    <cellStyle name="1_Dtdchinh2397 3" xfId="289"/>
    <cellStyle name="1_Dtdchinh2397 4" xfId="290"/>
    <cellStyle name="1_Dtdchinh2397 5" xfId="291"/>
    <cellStyle name="1_Dtdchinh2397_KH 2012- NS -DAU TU LAP" xfId="292"/>
    <cellStyle name="1_Du thau" xfId="293"/>
    <cellStyle name="1_Du toan 558 (Km17+508.12 - Km 22)" xfId="294"/>
    <cellStyle name="1_Du toan 558 (Km17+508.12 - Km 22)_KH 2012- NS -DAU TU LAP" xfId="295"/>
    <cellStyle name="1_Du toan 558 (Km17+508.12 - Km 22)_KH 2012- NS -DAU TU LAP 2" xfId="296"/>
    <cellStyle name="1_Du toan 558 (Km17+508.12 - Km 22)_KH 2012- NS -DAU TU LAP 3" xfId="297"/>
    <cellStyle name="1_Du toan 558 (Km17+508.12 - Km 22)_KH 2012- NS -DAU TU LAP 4" xfId="298"/>
    <cellStyle name="1_Du toan 558 (Km17+508.12 - Km 22)_KH 2012- NS -DAU TU LAP 5" xfId="299"/>
    <cellStyle name="1_Gia_VLQL48_duyet " xfId="300"/>
    <cellStyle name="1_Gia_VLQL48_duyet _KH 2012- NS -DAU TU LAP" xfId="301"/>
    <cellStyle name="1_Gia_VLQL48_duyet _KH 2012- NS -DAU TU LAP 2" xfId="302"/>
    <cellStyle name="1_Gia_VLQL48_duyet _KH 2012- NS -DAU TU LAP 3" xfId="303"/>
    <cellStyle name="1_Gia_VLQL48_duyet _KH 2012- NS -DAU TU LAP 4" xfId="304"/>
    <cellStyle name="1_Gia_VLQL48_duyet _KH 2012- NS -DAU TU LAP 5" xfId="305"/>
    <cellStyle name="1_GIA-DUTHAUsuaNS" xfId="306"/>
    <cellStyle name="1_KL km 0-km3+300 dieu chinh 4-2008" xfId="307"/>
    <cellStyle name="1_KLNM 1303" xfId="308"/>
    <cellStyle name="1_KlQdinhduyet" xfId="309"/>
    <cellStyle name="1_KlQdinhduyet_KH 2012- NS -DAU TU LAP" xfId="310"/>
    <cellStyle name="1_KlQdinhduyet_KH 2012- NS -DAU TU LAP 2" xfId="311"/>
    <cellStyle name="1_KlQdinhduyet_KH 2012- NS -DAU TU LAP 3" xfId="312"/>
    <cellStyle name="1_KlQdinhduyet_KH 2012- NS -DAU TU LAP 4" xfId="313"/>
    <cellStyle name="1_KlQdinhduyet_KH 2012- NS -DAU TU LAP 5" xfId="314"/>
    <cellStyle name="1_Thong ke cong" xfId="315"/>
    <cellStyle name="1_Thong ke cong_KH 2012- NS -DAU TU LAP" xfId="316"/>
    <cellStyle name="1_Thong ke cong_KH 2012- NS -DAU TU LAP 2" xfId="317"/>
    <cellStyle name="1_Thong ke cong_KH 2012- NS -DAU TU LAP 3" xfId="318"/>
    <cellStyle name="1_Thong ke cong_KH 2012- NS -DAU TU LAP 4" xfId="319"/>
    <cellStyle name="1_Thong ke cong_KH 2012- NS -DAU TU LAP 5" xfId="320"/>
    <cellStyle name="1_thong ke giao dan sinh" xfId="321"/>
    <cellStyle name="1_thong ke giao dan sinh_KH 2012- NS -DAU TU LAP" xfId="322"/>
    <cellStyle name="1_thong ke giao dan sinh_KH 2012- NS -DAU TU LAP 2" xfId="323"/>
    <cellStyle name="1_thong ke giao dan sinh_KH 2012- NS -DAU TU LAP 3" xfId="324"/>
    <cellStyle name="1_thong ke giao dan sinh_KH 2012- NS -DAU TU LAP 4" xfId="325"/>
    <cellStyle name="1_thong ke giao dan sinh_KH 2012- NS -DAU TU LAP 5" xfId="326"/>
    <cellStyle name="1_TonghopKL_BOY-sual2" xfId="327"/>
    <cellStyle name="1_ÿÿÿÿÿ" xfId="328"/>
    <cellStyle name="¹éºÐÀ²_±âÅ¸" xfId="329"/>
    <cellStyle name="2" xfId="330"/>
    <cellStyle name="2_7 noi 48 goi C5 9 vi na" xfId="331"/>
    <cellStyle name="2_7 noi 48 goi C5 9 vi na_KH 2012- NS -DAU TU LAP" xfId="332"/>
    <cellStyle name="2_7 noi 48 goi C5 9 vi na_KH 2012- NS -DAU TU LAP 2" xfId="333"/>
    <cellStyle name="2_7 noi 48 goi C5 9 vi na_KH 2012- NS -DAU TU LAP 3" xfId="334"/>
    <cellStyle name="2_7 noi 48 goi C5 9 vi na_KH 2012- NS -DAU TU LAP 4" xfId="335"/>
    <cellStyle name="2_7 noi 48 goi C5 9 vi na_KH 2012- NS -DAU TU LAP 5" xfId="336"/>
    <cellStyle name="2_Book1" xfId="337"/>
    <cellStyle name="2_Book1_1" xfId="338"/>
    <cellStyle name="2_Book1_1_KH 2012- NS -DAU TU LAP" xfId="339"/>
    <cellStyle name="2_Book1_1_KH 2012- NS -DAU TU LAP 2" xfId="340"/>
    <cellStyle name="2_Book1_1_KH 2012- NS -DAU TU LAP 3" xfId="341"/>
    <cellStyle name="2_Book1_1_KH 2012- NS -DAU TU LAP 4" xfId="342"/>
    <cellStyle name="2_Book1_1_KH 2012- NS -DAU TU LAP 5" xfId="343"/>
    <cellStyle name="2_Cau thuy dien Ban La (Cu Anh)" xfId="344"/>
    <cellStyle name="2_Cau thuy dien Ban La (Cu Anh)_KH 2012- NS -DAU TU LAP" xfId="345"/>
    <cellStyle name="2_Cau thuy dien Ban La (Cu Anh)_KH 2012- NS -DAU TU LAP 2" xfId="346"/>
    <cellStyle name="2_Cau thuy dien Ban La (Cu Anh)_KH 2012- NS -DAU TU LAP 3" xfId="347"/>
    <cellStyle name="2_Cau thuy dien Ban La (Cu Anh)_KH 2012- NS -DAU TU LAP 4" xfId="348"/>
    <cellStyle name="2_Cau thuy dien Ban La (Cu Anh)_KH 2012- NS -DAU TU LAP 5" xfId="349"/>
    <cellStyle name="2_Dtdchinh2397" xfId="350"/>
    <cellStyle name="2_Dtdchinh2397 2" xfId="351"/>
    <cellStyle name="2_Dtdchinh2397 3" xfId="352"/>
    <cellStyle name="2_Dtdchinh2397 4" xfId="353"/>
    <cellStyle name="2_Dtdchinh2397 5" xfId="354"/>
    <cellStyle name="2_Dtdchinh2397_KH 2012- NS -DAU TU LAP" xfId="355"/>
    <cellStyle name="2_Du toan 558 (Km17+508.12 - Km 22)" xfId="356"/>
    <cellStyle name="2_Du toan 558 (Km17+508.12 - Km 22)_KH 2012- NS -DAU TU LAP" xfId="357"/>
    <cellStyle name="2_Du toan 558 (Km17+508.12 - Km 22)_KH 2012- NS -DAU TU LAP 2" xfId="358"/>
    <cellStyle name="2_Du toan 558 (Km17+508.12 - Km 22)_KH 2012- NS -DAU TU LAP 3" xfId="359"/>
    <cellStyle name="2_Du toan 558 (Km17+508.12 - Km 22)_KH 2012- NS -DAU TU LAP 4" xfId="360"/>
    <cellStyle name="2_Du toan 558 (Km17+508.12 - Km 22)_KH 2012- NS -DAU TU LAP 5" xfId="361"/>
    <cellStyle name="2_Gia_VLQL48_duyet " xfId="362"/>
    <cellStyle name="2_Gia_VLQL48_duyet _KH 2012- NS -DAU TU LAP" xfId="363"/>
    <cellStyle name="2_Gia_VLQL48_duyet _KH 2012- NS -DAU TU LAP 2" xfId="364"/>
    <cellStyle name="2_Gia_VLQL48_duyet _KH 2012- NS -DAU TU LAP 3" xfId="365"/>
    <cellStyle name="2_Gia_VLQL48_duyet _KH 2012- NS -DAU TU LAP 4" xfId="366"/>
    <cellStyle name="2_Gia_VLQL48_duyet _KH 2012- NS -DAU TU LAP 5" xfId="367"/>
    <cellStyle name="2_KLNM 1303" xfId="368"/>
    <cellStyle name="2_KlQdinhduyet" xfId="369"/>
    <cellStyle name="2_KlQdinhduyet_KH 2012- NS -DAU TU LAP" xfId="370"/>
    <cellStyle name="2_KlQdinhduyet_KH 2012- NS -DAU TU LAP 2" xfId="371"/>
    <cellStyle name="2_KlQdinhduyet_KH 2012- NS -DAU TU LAP 3" xfId="372"/>
    <cellStyle name="2_KlQdinhduyet_KH 2012- NS -DAU TU LAP 4" xfId="373"/>
    <cellStyle name="2_KlQdinhduyet_KH 2012- NS -DAU TU LAP 5" xfId="374"/>
    <cellStyle name="2_Thong ke cong" xfId="375"/>
    <cellStyle name="2_Thong ke cong_KH 2012- NS -DAU TU LAP" xfId="376"/>
    <cellStyle name="2_Thong ke cong_KH 2012- NS -DAU TU LAP 2" xfId="377"/>
    <cellStyle name="2_Thong ke cong_KH 2012- NS -DAU TU LAP 3" xfId="378"/>
    <cellStyle name="2_Thong ke cong_KH 2012- NS -DAU TU LAP 4" xfId="379"/>
    <cellStyle name="2_Thong ke cong_KH 2012- NS -DAU TU LAP 5" xfId="380"/>
    <cellStyle name="2_thong ke giao dan sinh" xfId="381"/>
    <cellStyle name="2_thong ke giao dan sinh_KH 2012- NS -DAU TU LAP" xfId="382"/>
    <cellStyle name="2_thong ke giao dan sinh_KH 2012- NS -DAU TU LAP 2" xfId="383"/>
    <cellStyle name="2_thong ke giao dan sinh_KH 2012- NS -DAU TU LAP 3" xfId="384"/>
    <cellStyle name="2_thong ke giao dan sinh_KH 2012- NS -DAU TU LAP 4" xfId="385"/>
    <cellStyle name="2_thong ke giao dan sinh_KH 2012- NS -DAU TU LAP 5" xfId="386"/>
    <cellStyle name="2_ÿÿÿÿÿ" xfId="387"/>
    <cellStyle name="20" xfId="388"/>
    <cellStyle name="20% - Accent1" xfId="389"/>
    <cellStyle name="20% - Accent1 2" xfId="390"/>
    <cellStyle name="20% - Accent1_mãu Quyên gửi" xfId="391"/>
    <cellStyle name="20% - Accent2" xfId="392"/>
    <cellStyle name="20% - Accent2 2" xfId="393"/>
    <cellStyle name="20% - Accent2_mãu Quyên gửi" xfId="394"/>
    <cellStyle name="20% - Accent3" xfId="395"/>
    <cellStyle name="20% - Accent3 2" xfId="396"/>
    <cellStyle name="20% - Accent3_mãu Quyên gửi" xfId="397"/>
    <cellStyle name="20% - Accent4" xfId="398"/>
    <cellStyle name="20% - Accent4 2" xfId="399"/>
    <cellStyle name="20% - Accent4_mãu Quyên gửi" xfId="400"/>
    <cellStyle name="20% - Accent5" xfId="401"/>
    <cellStyle name="20% - Accent5 2" xfId="402"/>
    <cellStyle name="20% - Accent5_mãu Quyên gửi" xfId="403"/>
    <cellStyle name="20% - Accent6" xfId="404"/>
    <cellStyle name="20% - Accent6 2" xfId="405"/>
    <cellStyle name="20% - Accent6_mãu Quyên gửi" xfId="406"/>
    <cellStyle name="20% - Nhấn1" xfId="407"/>
    <cellStyle name="20% - Nhấn2" xfId="408"/>
    <cellStyle name="20% - Nhấn3" xfId="409"/>
    <cellStyle name="20% - Nhấn4" xfId="410"/>
    <cellStyle name="20% - Nhấn5" xfId="411"/>
    <cellStyle name="20% - Nhấn6" xfId="412"/>
    <cellStyle name="3" xfId="413"/>
    <cellStyle name="3_7 noi 48 goi C5 9 vi na" xfId="414"/>
    <cellStyle name="3_7 noi 48 goi C5 9 vi na_KH 2012- NS -DAU TU LAP" xfId="415"/>
    <cellStyle name="3_7 noi 48 goi C5 9 vi na_KH 2012- NS -DAU TU LAP 2" xfId="416"/>
    <cellStyle name="3_7 noi 48 goi C5 9 vi na_KH 2012- NS -DAU TU LAP 3" xfId="417"/>
    <cellStyle name="3_7 noi 48 goi C5 9 vi na_KH 2012- NS -DAU TU LAP 4" xfId="418"/>
    <cellStyle name="3_7 noi 48 goi C5 9 vi na_KH 2012- NS -DAU TU LAP 5" xfId="419"/>
    <cellStyle name="3_Book1" xfId="420"/>
    <cellStyle name="3_Book1_1" xfId="421"/>
    <cellStyle name="3_Book1_1_KH 2012- NS -DAU TU LAP" xfId="422"/>
    <cellStyle name="3_Book1_1_KH 2012- NS -DAU TU LAP 2" xfId="423"/>
    <cellStyle name="3_Book1_1_KH 2012- NS -DAU TU LAP 3" xfId="424"/>
    <cellStyle name="3_Book1_1_KH 2012- NS -DAU TU LAP 4" xfId="425"/>
    <cellStyle name="3_Book1_1_KH 2012- NS -DAU TU LAP 5" xfId="426"/>
    <cellStyle name="3_Cau thuy dien Ban La (Cu Anh)" xfId="427"/>
    <cellStyle name="3_Cau thuy dien Ban La (Cu Anh)_KH 2012- NS -DAU TU LAP" xfId="428"/>
    <cellStyle name="3_Cau thuy dien Ban La (Cu Anh)_KH 2012- NS -DAU TU LAP 2" xfId="429"/>
    <cellStyle name="3_Cau thuy dien Ban La (Cu Anh)_KH 2012- NS -DAU TU LAP 3" xfId="430"/>
    <cellStyle name="3_Cau thuy dien Ban La (Cu Anh)_KH 2012- NS -DAU TU LAP 4" xfId="431"/>
    <cellStyle name="3_Cau thuy dien Ban La (Cu Anh)_KH 2012- NS -DAU TU LAP 5" xfId="432"/>
    <cellStyle name="3_Dtdchinh2397" xfId="433"/>
    <cellStyle name="3_Dtdchinh2397 2" xfId="434"/>
    <cellStyle name="3_Dtdchinh2397 3" xfId="435"/>
    <cellStyle name="3_Dtdchinh2397 4" xfId="436"/>
    <cellStyle name="3_Dtdchinh2397 5" xfId="437"/>
    <cellStyle name="3_Dtdchinh2397_KH 2012- NS -DAU TU LAP" xfId="438"/>
    <cellStyle name="3_Du toan 558 (Km17+508.12 - Km 22)" xfId="439"/>
    <cellStyle name="3_Du toan 558 (Km17+508.12 - Km 22)_KH 2012- NS -DAU TU LAP" xfId="440"/>
    <cellStyle name="3_Du toan 558 (Km17+508.12 - Km 22)_KH 2012- NS -DAU TU LAP 2" xfId="441"/>
    <cellStyle name="3_Du toan 558 (Km17+508.12 - Km 22)_KH 2012- NS -DAU TU LAP 3" xfId="442"/>
    <cellStyle name="3_Du toan 558 (Km17+508.12 - Km 22)_KH 2012- NS -DAU TU LAP 4" xfId="443"/>
    <cellStyle name="3_Du toan 558 (Km17+508.12 - Km 22)_KH 2012- NS -DAU TU LAP 5" xfId="444"/>
    <cellStyle name="3_Gia_VLQL48_duyet " xfId="445"/>
    <cellStyle name="3_Gia_VLQL48_duyet _KH 2012- NS -DAU TU LAP" xfId="446"/>
    <cellStyle name="3_Gia_VLQL48_duyet _KH 2012- NS -DAU TU LAP 2" xfId="447"/>
    <cellStyle name="3_Gia_VLQL48_duyet _KH 2012- NS -DAU TU LAP 3" xfId="448"/>
    <cellStyle name="3_Gia_VLQL48_duyet _KH 2012- NS -DAU TU LAP 4" xfId="449"/>
    <cellStyle name="3_Gia_VLQL48_duyet _KH 2012- NS -DAU TU LAP 5" xfId="450"/>
    <cellStyle name="3_KLNM 1303" xfId="451"/>
    <cellStyle name="3_KlQdinhduyet" xfId="452"/>
    <cellStyle name="3_KlQdinhduyet_KH 2012- NS -DAU TU LAP" xfId="453"/>
    <cellStyle name="3_KlQdinhduyet_KH 2012- NS -DAU TU LAP 2" xfId="454"/>
    <cellStyle name="3_KlQdinhduyet_KH 2012- NS -DAU TU LAP 3" xfId="455"/>
    <cellStyle name="3_KlQdinhduyet_KH 2012- NS -DAU TU LAP 4" xfId="456"/>
    <cellStyle name="3_KlQdinhduyet_KH 2012- NS -DAU TU LAP 5" xfId="457"/>
    <cellStyle name="3_Thong ke cong" xfId="458"/>
    <cellStyle name="3_Thong ke cong_KH 2012- NS -DAU TU LAP" xfId="459"/>
    <cellStyle name="3_Thong ke cong_KH 2012- NS -DAU TU LAP 2" xfId="460"/>
    <cellStyle name="3_Thong ke cong_KH 2012- NS -DAU TU LAP 3" xfId="461"/>
    <cellStyle name="3_Thong ke cong_KH 2012- NS -DAU TU LAP 4" xfId="462"/>
    <cellStyle name="3_Thong ke cong_KH 2012- NS -DAU TU LAP 5" xfId="463"/>
    <cellStyle name="3_thong ke giao dan sinh" xfId="464"/>
    <cellStyle name="3_thong ke giao dan sinh_KH 2012- NS -DAU TU LAP" xfId="465"/>
    <cellStyle name="3_thong ke giao dan sinh_KH 2012- NS -DAU TU LAP 2" xfId="466"/>
    <cellStyle name="3_thong ke giao dan sinh_KH 2012- NS -DAU TU LAP 3" xfId="467"/>
    <cellStyle name="3_thong ke giao dan sinh_KH 2012- NS -DAU TU LAP 4" xfId="468"/>
    <cellStyle name="3_thong ke giao dan sinh_KH 2012- NS -DAU TU LAP 5" xfId="469"/>
    <cellStyle name="3_ÿÿÿÿÿ" xfId="470"/>
    <cellStyle name="4" xfId="471"/>
    <cellStyle name="4_7 noi 48 goi C5 9 vi na" xfId="472"/>
    <cellStyle name="4_7 noi 48 goi C5 9 vi na_KH 2012- NS -DAU TU LAP" xfId="473"/>
    <cellStyle name="4_7 noi 48 goi C5 9 vi na_KH 2012- NS -DAU TU LAP 2" xfId="474"/>
    <cellStyle name="4_7 noi 48 goi C5 9 vi na_KH 2012- NS -DAU TU LAP 3" xfId="475"/>
    <cellStyle name="4_7 noi 48 goi C5 9 vi na_KH 2012- NS -DAU TU LAP 4" xfId="476"/>
    <cellStyle name="4_7 noi 48 goi C5 9 vi na_KH 2012- NS -DAU TU LAP 5" xfId="477"/>
    <cellStyle name="4_Book1" xfId="478"/>
    <cellStyle name="4_Book1_1" xfId="479"/>
    <cellStyle name="4_Book1_1_KH 2012- NS -DAU TU LAP" xfId="480"/>
    <cellStyle name="4_Book1_1_KH 2012- NS -DAU TU LAP 2" xfId="481"/>
    <cellStyle name="4_Book1_1_KH 2012- NS -DAU TU LAP 3" xfId="482"/>
    <cellStyle name="4_Book1_1_KH 2012- NS -DAU TU LAP 4" xfId="483"/>
    <cellStyle name="4_Book1_1_KH 2012- NS -DAU TU LAP 5" xfId="484"/>
    <cellStyle name="4_Cau thuy dien Ban La (Cu Anh)" xfId="485"/>
    <cellStyle name="4_Cau thuy dien Ban La (Cu Anh)_KH 2012- NS -DAU TU LAP" xfId="486"/>
    <cellStyle name="4_Cau thuy dien Ban La (Cu Anh)_KH 2012- NS -DAU TU LAP 2" xfId="487"/>
    <cellStyle name="4_Cau thuy dien Ban La (Cu Anh)_KH 2012- NS -DAU TU LAP 3" xfId="488"/>
    <cellStyle name="4_Cau thuy dien Ban La (Cu Anh)_KH 2012- NS -DAU TU LAP 4" xfId="489"/>
    <cellStyle name="4_Cau thuy dien Ban La (Cu Anh)_KH 2012- NS -DAU TU LAP 5" xfId="490"/>
    <cellStyle name="4_Dtdchinh2397" xfId="491"/>
    <cellStyle name="4_Dtdchinh2397 2" xfId="492"/>
    <cellStyle name="4_Dtdchinh2397 3" xfId="493"/>
    <cellStyle name="4_Dtdchinh2397 4" xfId="494"/>
    <cellStyle name="4_Dtdchinh2397 5" xfId="495"/>
    <cellStyle name="4_Dtdchinh2397_KH 2012- NS -DAU TU LAP" xfId="496"/>
    <cellStyle name="4_Du toan 558 (Km17+508.12 - Km 22)" xfId="497"/>
    <cellStyle name="4_Du toan 558 (Km17+508.12 - Km 22)_KH 2012- NS -DAU TU LAP" xfId="498"/>
    <cellStyle name="4_Du toan 558 (Km17+508.12 - Km 22)_KH 2012- NS -DAU TU LAP 2" xfId="499"/>
    <cellStyle name="4_Du toan 558 (Km17+508.12 - Km 22)_KH 2012- NS -DAU TU LAP 3" xfId="500"/>
    <cellStyle name="4_Du toan 558 (Km17+508.12 - Km 22)_KH 2012- NS -DAU TU LAP 4" xfId="501"/>
    <cellStyle name="4_Du toan 558 (Km17+508.12 - Km 22)_KH 2012- NS -DAU TU LAP 5" xfId="502"/>
    <cellStyle name="4_Gia_VLQL48_duyet " xfId="503"/>
    <cellStyle name="4_Gia_VLQL48_duyet _KH 2012- NS -DAU TU LAP" xfId="504"/>
    <cellStyle name="4_Gia_VLQL48_duyet _KH 2012- NS -DAU TU LAP 2" xfId="505"/>
    <cellStyle name="4_Gia_VLQL48_duyet _KH 2012- NS -DAU TU LAP 3" xfId="506"/>
    <cellStyle name="4_Gia_VLQL48_duyet _KH 2012- NS -DAU TU LAP 4" xfId="507"/>
    <cellStyle name="4_Gia_VLQL48_duyet _KH 2012- NS -DAU TU LAP 5" xfId="508"/>
    <cellStyle name="4_KLNM 1303" xfId="509"/>
    <cellStyle name="4_KlQdinhduyet" xfId="510"/>
    <cellStyle name="4_KlQdinhduyet_KH 2012- NS -DAU TU LAP" xfId="511"/>
    <cellStyle name="4_KlQdinhduyet_KH 2012- NS -DAU TU LAP 2" xfId="512"/>
    <cellStyle name="4_KlQdinhduyet_KH 2012- NS -DAU TU LAP 3" xfId="513"/>
    <cellStyle name="4_KlQdinhduyet_KH 2012- NS -DAU TU LAP 4" xfId="514"/>
    <cellStyle name="4_KlQdinhduyet_KH 2012- NS -DAU TU LAP 5" xfId="515"/>
    <cellStyle name="4_Thong ke cong" xfId="516"/>
    <cellStyle name="4_Thong ke cong_KH 2012- NS -DAU TU LAP" xfId="517"/>
    <cellStyle name="4_Thong ke cong_KH 2012- NS -DAU TU LAP 2" xfId="518"/>
    <cellStyle name="4_Thong ke cong_KH 2012- NS -DAU TU LAP 3" xfId="519"/>
    <cellStyle name="4_Thong ke cong_KH 2012- NS -DAU TU LAP 4" xfId="520"/>
    <cellStyle name="4_Thong ke cong_KH 2012- NS -DAU TU LAP 5" xfId="521"/>
    <cellStyle name="4_thong ke giao dan sinh" xfId="522"/>
    <cellStyle name="4_thong ke giao dan sinh_KH 2012- NS -DAU TU LAP" xfId="523"/>
    <cellStyle name="4_thong ke giao dan sinh_KH 2012- NS -DAU TU LAP 2" xfId="524"/>
    <cellStyle name="4_thong ke giao dan sinh_KH 2012- NS -DAU TU LAP 3" xfId="525"/>
    <cellStyle name="4_thong ke giao dan sinh_KH 2012- NS -DAU TU LAP 4" xfId="526"/>
    <cellStyle name="4_thong ke giao dan sinh_KH 2012- NS -DAU TU LAP 5" xfId="527"/>
    <cellStyle name="4_ÿÿÿÿÿ" xfId="528"/>
    <cellStyle name="40% - Accent1" xfId="529"/>
    <cellStyle name="40% - Accent1 2" xfId="530"/>
    <cellStyle name="40% - Accent1_mãu Quyên gửi" xfId="531"/>
    <cellStyle name="40% - Accent2" xfId="532"/>
    <cellStyle name="40% - Accent2 2" xfId="533"/>
    <cellStyle name="40% - Accent2_mãu Quyên gửi" xfId="534"/>
    <cellStyle name="40% - Accent3" xfId="535"/>
    <cellStyle name="40% - Accent3 2" xfId="536"/>
    <cellStyle name="40% - Accent3_mãu Quyên gửi" xfId="537"/>
    <cellStyle name="40% - Accent4" xfId="538"/>
    <cellStyle name="40% - Accent4 2" xfId="539"/>
    <cellStyle name="40% - Accent4_mãu Quyên gửi" xfId="540"/>
    <cellStyle name="40% - Accent5" xfId="541"/>
    <cellStyle name="40% - Accent5 2" xfId="542"/>
    <cellStyle name="40% - Accent5_mãu Quyên gửi" xfId="543"/>
    <cellStyle name="40% - Accent6" xfId="544"/>
    <cellStyle name="40% - Accent6 2" xfId="545"/>
    <cellStyle name="40% - Accent6_mãu Quyên gửi" xfId="546"/>
    <cellStyle name="40% - Nhấn1" xfId="547"/>
    <cellStyle name="40% - Nhấn2" xfId="548"/>
    <cellStyle name="40% - Nhấn3" xfId="549"/>
    <cellStyle name="40% - Nhấn4" xfId="550"/>
    <cellStyle name="40% - Nhấn5" xfId="551"/>
    <cellStyle name="40% - Nhấn6" xfId="552"/>
    <cellStyle name="52" xfId="553"/>
    <cellStyle name="6" xfId="554"/>
    <cellStyle name="6_DTDuong dong tien -sua tham tra 2009 - luong 650" xfId="555"/>
    <cellStyle name="6_DTDuong dong tien -sua tham tra 2009 - luong 650 2" xfId="556"/>
    <cellStyle name="6_DTDuong dong tien -sua tham tra 2009 - luong 650 3" xfId="557"/>
    <cellStyle name="6_DTDuong dong tien -sua tham tra 2009 - luong 650 4" xfId="558"/>
    <cellStyle name="6_DTDuong dong tien -sua tham tra 2009 - luong 650 5" xfId="559"/>
    <cellStyle name="6_DTDuong dong tien -sua tham tra 2009 - luong 650_KH 2012- NS -DAU TU LAP" xfId="560"/>
    <cellStyle name="6_KH 2012- NS -DAU TU LAP" xfId="561"/>
    <cellStyle name="6_KH 2012- NS -DAU TU LAP 2" xfId="562"/>
    <cellStyle name="6_KH 2012- NS -DAU TU LAP 3" xfId="563"/>
    <cellStyle name="6_KH 2012- NS -DAU TU LAP 4" xfId="564"/>
    <cellStyle name="6_KH 2012- NS -DAU TU LAP 5" xfId="565"/>
    <cellStyle name="60% - Accent1" xfId="566"/>
    <cellStyle name="60% - Accent1 2" xfId="567"/>
    <cellStyle name="60% - Accent2" xfId="568"/>
    <cellStyle name="60% - Accent2 2" xfId="569"/>
    <cellStyle name="60% - Accent3" xfId="570"/>
    <cellStyle name="60% - Accent3 2" xfId="571"/>
    <cellStyle name="60% - Accent4" xfId="572"/>
    <cellStyle name="60% - Accent4 2" xfId="573"/>
    <cellStyle name="60% - Accent5" xfId="574"/>
    <cellStyle name="60% - Accent5 2" xfId="575"/>
    <cellStyle name="60% - Accent6" xfId="576"/>
    <cellStyle name="60% - Accent6 2" xfId="577"/>
    <cellStyle name="60% - Nhấn1" xfId="578"/>
    <cellStyle name="60% - Nhấn2" xfId="579"/>
    <cellStyle name="60% - Nhấn3" xfId="580"/>
    <cellStyle name="60% - Nhấn4" xfId="581"/>
    <cellStyle name="60% - Nhấn5" xfId="582"/>
    <cellStyle name="60% - Nhấn6" xfId="583"/>
    <cellStyle name="Accent1" xfId="584"/>
    <cellStyle name="Accent1 2" xfId="585"/>
    <cellStyle name="Accent2" xfId="586"/>
    <cellStyle name="Accent2 2" xfId="587"/>
    <cellStyle name="Accent3" xfId="588"/>
    <cellStyle name="Accent3 2" xfId="589"/>
    <cellStyle name="Accent4" xfId="590"/>
    <cellStyle name="Accent4 2" xfId="591"/>
    <cellStyle name="Accent5" xfId="592"/>
    <cellStyle name="Accent5 2" xfId="593"/>
    <cellStyle name="Accent6" xfId="594"/>
    <cellStyle name="Accent6 2" xfId="595"/>
    <cellStyle name="ÅëÈ­ [0]_¿ì¹°Åë" xfId="596"/>
    <cellStyle name="AeE­ [0]_INQUIRY ¿?¾÷AßAø " xfId="597"/>
    <cellStyle name="ÅëÈ­ [0]_laroux" xfId="598"/>
    <cellStyle name="ÅëÈ­_¿ì¹°Åë" xfId="599"/>
    <cellStyle name="AeE­_INQUIRY ¿?¾÷AßAø " xfId="600"/>
    <cellStyle name="ÅëÈ­_laroux" xfId="601"/>
    <cellStyle name="args.style" xfId="602"/>
    <cellStyle name="ÄÞ¸¶ [0]_¿ì¹°Åë" xfId="603"/>
    <cellStyle name="AÞ¸¶ [0]_INQUIRY ¿?¾÷AßAø " xfId="604"/>
    <cellStyle name="ÄÞ¸¶ [0]_L601CPT" xfId="605"/>
    <cellStyle name="ÄÞ¸¶_¿ì¹°Åë" xfId="606"/>
    <cellStyle name="AÞ¸¶_INQUIRY ¿?¾÷AßAø " xfId="607"/>
    <cellStyle name="ÄÞ¸¶_L601CPT" xfId="608"/>
    <cellStyle name="AutoFormat Options" xfId="609"/>
    <cellStyle name="AutoFormat Options 2" xfId="610"/>
    <cellStyle name="AutoFormat Options 2 2" xfId="611"/>
    <cellStyle name="AutoFormat Options 2 3" xfId="612"/>
    <cellStyle name="AutoFormat Options 2 4" xfId="613"/>
    <cellStyle name="AutoFormat Options 2 5" xfId="614"/>
    <cellStyle name="AutoFormat Options 3" xfId="615"/>
    <cellStyle name="AutoFormat Options 4" xfId="616"/>
    <cellStyle name="AutoFormat Options 5" xfId="617"/>
    <cellStyle name="Bad" xfId="618"/>
    <cellStyle name="Bad 2" xfId="619"/>
    <cellStyle name="Body" xfId="620"/>
    <cellStyle name="C?AØ_¿?¾÷CoE² " xfId="621"/>
    <cellStyle name="Ç¥ÁØ_#2(M17)_1" xfId="622"/>
    <cellStyle name="C￥AØ_¿μ¾÷CoE² " xfId="623"/>
    <cellStyle name="Ç¥ÁØ_±³°¢¼ö·®" xfId="624"/>
    <cellStyle name="C￥AØ_Sheet1_¿μ¾÷CoE² " xfId="625"/>
    <cellStyle name="Calc Currency (0)" xfId="626"/>
    <cellStyle name="Calc Currency (2)" xfId="627"/>
    <cellStyle name="Calc Percent (0)" xfId="628"/>
    <cellStyle name="Calc Percent (1)" xfId="629"/>
    <cellStyle name="Calc Percent (2)" xfId="630"/>
    <cellStyle name="Calc Units (0)" xfId="631"/>
    <cellStyle name="Calc Units (1)" xfId="632"/>
    <cellStyle name="Calc Units (2)" xfId="633"/>
    <cellStyle name="Calculation" xfId="634"/>
    <cellStyle name="Calculation 2" xfId="635"/>
    <cellStyle name="category" xfId="636"/>
    <cellStyle name="Cerrency_Sheet2_XANGDAU" xfId="637"/>
    <cellStyle name="Check Cell" xfId="638"/>
    <cellStyle name="Check Cell 2" xfId="639"/>
    <cellStyle name="Chi phÝ kh¸c_Book1" xfId="640"/>
    <cellStyle name="chu" xfId="641"/>
    <cellStyle name="Comma" xfId="642"/>
    <cellStyle name="Comma  - Style1" xfId="643"/>
    <cellStyle name="Comma  - Style2" xfId="644"/>
    <cellStyle name="Comma  - Style3" xfId="645"/>
    <cellStyle name="Comma  - Style4" xfId="646"/>
    <cellStyle name="Comma  - Style5" xfId="647"/>
    <cellStyle name="Comma  - Style6" xfId="648"/>
    <cellStyle name="Comma  - Style7" xfId="649"/>
    <cellStyle name="Comma  - Style8" xfId="650"/>
    <cellStyle name="Comma [0]" xfId="651"/>
    <cellStyle name="Comma [0] 2" xfId="652"/>
    <cellStyle name="Comma [00]" xfId="653"/>
    <cellStyle name="Comma 10" xfId="654"/>
    <cellStyle name="Comma 11" xfId="655"/>
    <cellStyle name="Comma 12" xfId="656"/>
    <cellStyle name="Comma 12 2" xfId="657"/>
    <cellStyle name="Comma 12 3" xfId="658"/>
    <cellStyle name="Comma 13" xfId="659"/>
    <cellStyle name="Comma 13 2" xfId="660"/>
    <cellStyle name="Comma 13 3" xfId="661"/>
    <cellStyle name="Comma 13 4" xfId="662"/>
    <cellStyle name="Comma 13 5" xfId="663"/>
    <cellStyle name="Comma 14" xfId="664"/>
    <cellStyle name="Comma 14 2" xfId="665"/>
    <cellStyle name="Comma 14 3" xfId="666"/>
    <cellStyle name="Comma 14 4" xfId="667"/>
    <cellStyle name="Comma 14 5" xfId="668"/>
    <cellStyle name="Comma 15" xfId="669"/>
    <cellStyle name="Comma 16" xfId="670"/>
    <cellStyle name="Comma 17" xfId="671"/>
    <cellStyle name="Comma 17 2" xfId="672"/>
    <cellStyle name="Comma 17 3" xfId="673"/>
    <cellStyle name="Comma 17 4" xfId="674"/>
    <cellStyle name="Comma 17 5" xfId="675"/>
    <cellStyle name="Comma 18" xfId="676"/>
    <cellStyle name="Comma 19" xfId="677"/>
    <cellStyle name="Comma 2" xfId="678"/>
    <cellStyle name="Comma 2 2" xfId="679"/>
    <cellStyle name="Comma 2 2 2" xfId="680"/>
    <cellStyle name="Comma 2 2 2 2" xfId="681"/>
    <cellStyle name="Comma 2 2 2 3" xfId="682"/>
    <cellStyle name="Comma 2 2 2 4" xfId="683"/>
    <cellStyle name="Comma 2 2 2 5" xfId="684"/>
    <cellStyle name="Comma 2 2 3" xfId="685"/>
    <cellStyle name="Comma 2 2 4" xfId="686"/>
    <cellStyle name="Comma 2 2 5" xfId="687"/>
    <cellStyle name="Comma 2 2_Sheet6" xfId="688"/>
    <cellStyle name="Comma 2 3" xfId="689"/>
    <cellStyle name="Comma 2 4" xfId="690"/>
    <cellStyle name="Comma 2_Bieu 9.1 và 9.2  CTMTQG" xfId="691"/>
    <cellStyle name="Comma 20" xfId="692"/>
    <cellStyle name="Comma 21" xfId="693"/>
    <cellStyle name="Comma 21 2" xfId="694"/>
    <cellStyle name="Comma 21 3" xfId="695"/>
    <cellStyle name="Comma 21 4" xfId="696"/>
    <cellStyle name="Comma 21 5" xfId="697"/>
    <cellStyle name="Comma 26" xfId="698"/>
    <cellStyle name="Comma 27" xfId="699"/>
    <cellStyle name="Comma 3" xfId="700"/>
    <cellStyle name="Comma 3 2" xfId="701"/>
    <cellStyle name="Comma 4" xfId="702"/>
    <cellStyle name="Comma 4 2" xfId="703"/>
    <cellStyle name="Comma 4_Tong hop 116 gui Bo TC finish" xfId="704"/>
    <cellStyle name="Comma 5" xfId="705"/>
    <cellStyle name="Comma 5 2" xfId="706"/>
    <cellStyle name="Comma 5 3" xfId="707"/>
    <cellStyle name="Comma 5_Bieu 9.1 và 9.2  CTMTQG" xfId="708"/>
    <cellStyle name="Comma 6" xfId="709"/>
    <cellStyle name="Comma 7" xfId="710"/>
    <cellStyle name="Comma 8" xfId="711"/>
    <cellStyle name="Comma 9" xfId="712"/>
    <cellStyle name="comma zerodec" xfId="713"/>
    <cellStyle name="Comma_Tong hop KP tang luong 830 theo ND 22 nam 2011.xls_vx.xls_nhap" xfId="714"/>
    <cellStyle name="Comma_Tong hop luong giao duc_chi huong" xfId="715"/>
    <cellStyle name="Comma0" xfId="716"/>
    <cellStyle name="Comma0 - Modelo1" xfId="717"/>
    <cellStyle name="Comma0 - Style1" xfId="718"/>
    <cellStyle name="Comma1 - Modelo2" xfId="719"/>
    <cellStyle name="Comma1 - Style2" xfId="720"/>
    <cellStyle name="Copied" xfId="721"/>
    <cellStyle name="Currency" xfId="722"/>
    <cellStyle name="Currency [0]" xfId="723"/>
    <cellStyle name="Currency [00]" xfId="724"/>
    <cellStyle name="Currency 2" xfId="725"/>
    <cellStyle name="Currency0" xfId="726"/>
    <cellStyle name="Currency0 2" xfId="727"/>
    <cellStyle name="Currency0 2 2" xfId="728"/>
    <cellStyle name="Currency0 2 3" xfId="729"/>
    <cellStyle name="Currency0 2 4" xfId="730"/>
    <cellStyle name="Currency0 2 5" xfId="731"/>
    <cellStyle name="Currency0 3" xfId="732"/>
    <cellStyle name="Currency0 4" xfId="733"/>
    <cellStyle name="Currency0 5" xfId="734"/>
    <cellStyle name="Currency1" xfId="735"/>
    <cellStyle name="Date" xfId="736"/>
    <cellStyle name="Date Short" xfId="737"/>
    <cellStyle name="Đầu ra" xfId="738"/>
    <cellStyle name="Đầu vào" xfId="739"/>
    <cellStyle name="Đề mục 1" xfId="740"/>
    <cellStyle name="Đề mục 2" xfId="741"/>
    <cellStyle name="Đề mục 3" xfId="742"/>
    <cellStyle name="Đề mục 4" xfId="743"/>
    <cellStyle name="DELTA" xfId="744"/>
    <cellStyle name="Dezimal [0]_Compiling Utility Macros" xfId="745"/>
    <cellStyle name="Dezimal_Compiling Utility Macros" xfId="746"/>
    <cellStyle name="Dia" xfId="747"/>
    <cellStyle name="Dollar (zero dec)" xfId="748"/>
    <cellStyle name="Dziesi?tny [0]_Invoices2001Slovakia" xfId="749"/>
    <cellStyle name="Dziesi?tny_Invoices2001Slovakia" xfId="750"/>
    <cellStyle name="Dziesietny [0]_Invoices2001Slovakia" xfId="751"/>
    <cellStyle name="Dziesiętny [0]_Invoices2001Slovakia" xfId="752"/>
    <cellStyle name="Dziesietny [0]_Invoices2001Slovakia_Book1" xfId="753"/>
    <cellStyle name="Dziesiętny [0]_Invoices2001Slovakia_Book1" xfId="754"/>
    <cellStyle name="Dziesietny [0]_Invoices2001Slovakia_Book1_Tong hop Cac tuyen(9-1-06)" xfId="755"/>
    <cellStyle name="Dziesiętny [0]_Invoices2001Slovakia_Book1_Tong hop Cac tuyen(9-1-06)" xfId="756"/>
    <cellStyle name="Dziesietny [0]_Invoices2001Slovakia_KL K.C mat duong" xfId="757"/>
    <cellStyle name="Dziesiętny [0]_Invoices2001Slovakia_Nhalamviec VTC(25-1-05)" xfId="758"/>
    <cellStyle name="Dziesietny [0]_Invoices2001Slovakia_TDT KHANH HOA" xfId="759"/>
    <cellStyle name="Dziesiętny [0]_Invoices2001Slovakia_TDT KHANH HOA" xfId="760"/>
    <cellStyle name="Dziesietny [0]_Invoices2001Slovakia_TDT KHANH HOA_Tong hop Cac tuyen(9-1-06)" xfId="761"/>
    <cellStyle name="Dziesiętny [0]_Invoices2001Slovakia_TDT KHANH HOA_Tong hop Cac tuyen(9-1-06)" xfId="762"/>
    <cellStyle name="Dziesietny [0]_Invoices2001Slovakia_TDT quangngai" xfId="763"/>
    <cellStyle name="Dziesiętny [0]_Invoices2001Slovakia_TDT quangngai" xfId="764"/>
    <cellStyle name="Dziesietny [0]_Invoices2001Slovakia_Tong hop Cac tuyen(9-1-06)" xfId="765"/>
    <cellStyle name="Dziesietny_Invoices2001Slovakia" xfId="766"/>
    <cellStyle name="Dziesiętny_Invoices2001Slovakia" xfId="767"/>
    <cellStyle name="Dziesietny_Invoices2001Slovakia_Book1" xfId="768"/>
    <cellStyle name="Dziesiętny_Invoices2001Slovakia_Book1" xfId="769"/>
    <cellStyle name="Dziesietny_Invoices2001Slovakia_Book1_Tong hop Cac tuyen(9-1-06)" xfId="770"/>
    <cellStyle name="Dziesiętny_Invoices2001Slovakia_Book1_Tong hop Cac tuyen(9-1-06)" xfId="771"/>
    <cellStyle name="Dziesietny_Invoices2001Slovakia_KL K.C mat duong" xfId="772"/>
    <cellStyle name="Dziesiętny_Invoices2001Slovakia_Nhalamviec VTC(25-1-05)" xfId="773"/>
    <cellStyle name="Dziesietny_Invoices2001Slovakia_TDT KHANH HOA" xfId="774"/>
    <cellStyle name="Dziesiętny_Invoices2001Slovakia_TDT KHANH HOA" xfId="775"/>
    <cellStyle name="Dziesietny_Invoices2001Slovakia_TDT KHANH HOA_Tong hop Cac tuyen(9-1-06)" xfId="776"/>
    <cellStyle name="Dziesiętny_Invoices2001Slovakia_TDT KHANH HOA_Tong hop Cac tuyen(9-1-06)" xfId="777"/>
    <cellStyle name="Dziesietny_Invoices2001Slovakia_TDT quangngai" xfId="778"/>
    <cellStyle name="Dziesiętny_Invoices2001Slovakia_TDT quangngai" xfId="779"/>
    <cellStyle name="Dziesietny_Invoices2001Slovakia_Tong hop Cac tuyen(9-1-06)" xfId="780"/>
    <cellStyle name="e" xfId="781"/>
    <cellStyle name="e 2" xfId="782"/>
    <cellStyle name="e 3" xfId="783"/>
    <cellStyle name="e 4" xfId="784"/>
    <cellStyle name="e 5" xfId="785"/>
    <cellStyle name="Encabez1" xfId="786"/>
    <cellStyle name="Encabez2" xfId="787"/>
    <cellStyle name="Enter Currency (0)" xfId="788"/>
    <cellStyle name="Enter Currency (2)" xfId="789"/>
    <cellStyle name="Enter Units (0)" xfId="790"/>
    <cellStyle name="Enter Units (1)" xfId="791"/>
    <cellStyle name="Enter Units (2)" xfId="792"/>
    <cellStyle name="Entered" xfId="793"/>
    <cellStyle name="Explanatory Text" xfId="794"/>
    <cellStyle name="Explanatory Text 2" xfId="795"/>
    <cellStyle name="f" xfId="796"/>
    <cellStyle name="f 2" xfId="797"/>
    <cellStyle name="f 3" xfId="798"/>
    <cellStyle name="f 4" xfId="799"/>
    <cellStyle name="f 5" xfId="800"/>
    <cellStyle name="F2" xfId="801"/>
    <cellStyle name="F3" xfId="802"/>
    <cellStyle name="F4" xfId="803"/>
    <cellStyle name="F5" xfId="804"/>
    <cellStyle name="F6" xfId="805"/>
    <cellStyle name="F7" xfId="806"/>
    <cellStyle name="F8" xfId="807"/>
    <cellStyle name="Fijo" xfId="808"/>
    <cellStyle name="Financiero" xfId="809"/>
    <cellStyle name="Fixed" xfId="810"/>
    <cellStyle name="Followed Hyperlink" xfId="811"/>
    <cellStyle name="Font Britannic16" xfId="812"/>
    <cellStyle name="Font Britannic18" xfId="813"/>
    <cellStyle name="Font CenturyCond 18" xfId="814"/>
    <cellStyle name="Font Cond20" xfId="815"/>
    <cellStyle name="Font LucidaSans16" xfId="816"/>
    <cellStyle name="Font NewCenturyCond18" xfId="817"/>
    <cellStyle name="Font Ottawa14" xfId="818"/>
    <cellStyle name="Font Ottawa16" xfId="819"/>
    <cellStyle name="Formulas" xfId="820"/>
    <cellStyle name="Ghi chú" xfId="821"/>
    <cellStyle name="Good" xfId="822"/>
    <cellStyle name="Good 2" xfId="823"/>
    <cellStyle name="Grey" xfId="824"/>
    <cellStyle name="Grey 2" xfId="825"/>
    <cellStyle name="Grey 2 2" xfId="826"/>
    <cellStyle name="Grey 2 3" xfId="827"/>
    <cellStyle name="Grey 2 4" xfId="828"/>
    <cellStyle name="Grey 2 5" xfId="829"/>
    <cellStyle name="Grey 3" xfId="830"/>
    <cellStyle name="Grey 4" xfId="831"/>
    <cellStyle name="Grey 5" xfId="832"/>
    <cellStyle name="H" xfId="833"/>
    <cellStyle name="ha" xfId="834"/>
    <cellStyle name="HAI" xfId="835"/>
    <cellStyle name="HAI 2" xfId="836"/>
    <cellStyle name="HAI 3" xfId="837"/>
    <cellStyle name="HAI 4" xfId="838"/>
    <cellStyle name="HAI 5" xfId="839"/>
    <cellStyle name="Head 1" xfId="840"/>
    <cellStyle name="HEADER" xfId="841"/>
    <cellStyle name="Header1" xfId="842"/>
    <cellStyle name="Header2" xfId="843"/>
    <cellStyle name="Heading 1" xfId="844"/>
    <cellStyle name="Heading 1 2" xfId="845"/>
    <cellStyle name="Heading 2" xfId="846"/>
    <cellStyle name="Heading 2 2" xfId="847"/>
    <cellStyle name="Heading 3" xfId="848"/>
    <cellStyle name="Heading 3 2" xfId="849"/>
    <cellStyle name="Heading 4" xfId="850"/>
    <cellStyle name="Heading 4 2" xfId="851"/>
    <cellStyle name="Heading1" xfId="852"/>
    <cellStyle name="Heading2" xfId="853"/>
    <cellStyle name="HEADINGS" xfId="854"/>
    <cellStyle name="HEADINGSTOP" xfId="855"/>
    <cellStyle name="headoption" xfId="856"/>
    <cellStyle name="hoa" xfId="857"/>
    <cellStyle name="Hoa-Scholl" xfId="858"/>
    <cellStyle name="Hyperlink" xfId="859"/>
    <cellStyle name="i·0" xfId="860"/>
    <cellStyle name="i·0 2" xfId="861"/>
    <cellStyle name="i·0 2 2" xfId="862"/>
    <cellStyle name="i·0 2 3" xfId="863"/>
    <cellStyle name="i·0 2 4" xfId="864"/>
    <cellStyle name="i·0 2 5" xfId="865"/>
    <cellStyle name="i·0 3" xfId="866"/>
    <cellStyle name="i·0 4" xfId="867"/>
    <cellStyle name="i·0 5" xfId="868"/>
    <cellStyle name="Input" xfId="869"/>
    <cellStyle name="Input [yellow]" xfId="870"/>
    <cellStyle name="Input [yellow] 2" xfId="871"/>
    <cellStyle name="Input [yellow] 2 2" xfId="872"/>
    <cellStyle name="Input [yellow] 2 3" xfId="873"/>
    <cellStyle name="Input [yellow] 2 4" xfId="874"/>
    <cellStyle name="Input [yellow] 2 5" xfId="875"/>
    <cellStyle name="Input [yellow] 3" xfId="876"/>
    <cellStyle name="Input [yellow] 4" xfId="877"/>
    <cellStyle name="Input [yellow] 5" xfId="878"/>
    <cellStyle name="Input 2" xfId="879"/>
    <cellStyle name="k" xfId="880"/>
    <cellStyle name="khanh" xfId="881"/>
    <cellStyle name="khanh 2" xfId="882"/>
    <cellStyle name="khanh 3" xfId="883"/>
    <cellStyle name="khanh 4" xfId="884"/>
    <cellStyle name="khanh 5" xfId="885"/>
    <cellStyle name="khoa2" xfId="886"/>
    <cellStyle name="Kiểm tra Ô" xfId="887"/>
    <cellStyle name="KL" xfId="888"/>
    <cellStyle name="Ledger 17 x 11 in" xfId="889"/>
    <cellStyle name="Line" xfId="890"/>
    <cellStyle name="Link Currency (0)" xfId="891"/>
    <cellStyle name="Link Currency (2)" xfId="892"/>
    <cellStyle name="Link Units (0)" xfId="893"/>
    <cellStyle name="Link Units (1)" xfId="894"/>
    <cellStyle name="Link Units (2)" xfId="895"/>
    <cellStyle name="Linked Cell" xfId="896"/>
    <cellStyle name="Linked Cell 2" xfId="897"/>
    <cellStyle name="Loai CBDT" xfId="898"/>
    <cellStyle name="Loai CT" xfId="899"/>
    <cellStyle name="Loai GD" xfId="900"/>
    <cellStyle name="MAU" xfId="901"/>
    <cellStyle name="Migliaia (0)_CALPREZZ" xfId="902"/>
    <cellStyle name="Migliaia_ PESO ELETTR." xfId="903"/>
    <cellStyle name="Millares [0]_10 AVERIAS MASIVAS + ANT" xfId="904"/>
    <cellStyle name="Millares_Well Timing" xfId="905"/>
    <cellStyle name="Milliers [0]_      " xfId="906"/>
    <cellStyle name="Milliers_      " xfId="907"/>
    <cellStyle name="Model" xfId="908"/>
    <cellStyle name="moi" xfId="909"/>
    <cellStyle name="moi 2" xfId="910"/>
    <cellStyle name="moi 2 2" xfId="911"/>
    <cellStyle name="moi 2 3" xfId="912"/>
    <cellStyle name="moi 2 4" xfId="913"/>
    <cellStyle name="moi 2 5" xfId="914"/>
    <cellStyle name="moi 3" xfId="915"/>
    <cellStyle name="moi 4" xfId="916"/>
    <cellStyle name="moi 5" xfId="917"/>
    <cellStyle name="Moneda [0]_Well Timing" xfId="918"/>
    <cellStyle name="Moneda_Well Timing" xfId="919"/>
    <cellStyle name="Monétaire [0]_      " xfId="920"/>
    <cellStyle name="Monétaire_      " xfId="921"/>
    <cellStyle name="n" xfId="922"/>
    <cellStyle name="Neutral" xfId="923"/>
    <cellStyle name="Neutral 2" xfId="924"/>
    <cellStyle name="New" xfId="925"/>
    <cellStyle name="New Times Roman" xfId="926"/>
    <cellStyle name="Nhấn1" xfId="927"/>
    <cellStyle name="Nhấn2" xfId="928"/>
    <cellStyle name="Nhấn3" xfId="929"/>
    <cellStyle name="Nhấn4" xfId="930"/>
    <cellStyle name="Nhấn5" xfId="931"/>
    <cellStyle name="Nhấn6" xfId="932"/>
    <cellStyle name="no dec" xfId="933"/>
    <cellStyle name="Normal - ??1" xfId="934"/>
    <cellStyle name="Normal - Style1" xfId="935"/>
    <cellStyle name="Normal - Style1 2" xfId="936"/>
    <cellStyle name="Normal - Style1 2 2" xfId="937"/>
    <cellStyle name="Normal - Style1 2 3" xfId="938"/>
    <cellStyle name="Normal - Style1 2 4" xfId="939"/>
    <cellStyle name="Normal - Style1 2 5" xfId="940"/>
    <cellStyle name="Normal - Style1 3" xfId="941"/>
    <cellStyle name="Normal - Style1 4" xfId="942"/>
    <cellStyle name="Normal - Style1 5" xfId="943"/>
    <cellStyle name="Normal - 유형1" xfId="944"/>
    <cellStyle name="Normal 10" xfId="945"/>
    <cellStyle name="Normal 11" xfId="946"/>
    <cellStyle name="Normal 12" xfId="947"/>
    <cellStyle name="Normal 13" xfId="948"/>
    <cellStyle name="Normal 14" xfId="949"/>
    <cellStyle name="Normal 14 2" xfId="950"/>
    <cellStyle name="Normal 14 3" xfId="951"/>
    <cellStyle name="Normal 14 4" xfId="952"/>
    <cellStyle name="Normal 14 5" xfId="953"/>
    <cellStyle name="Normal 15" xfId="954"/>
    <cellStyle name="Normal 16" xfId="955"/>
    <cellStyle name="Normal 16 2" xfId="956"/>
    <cellStyle name="Normal 16 3" xfId="957"/>
    <cellStyle name="Normal 16 4" xfId="958"/>
    <cellStyle name="Normal 16 5" xfId="959"/>
    <cellStyle name="Normal 17" xfId="960"/>
    <cellStyle name="Normal 18" xfId="961"/>
    <cellStyle name="Normal 2" xfId="962"/>
    <cellStyle name="Normal 2 2" xfId="963"/>
    <cellStyle name="Normal 2 2 2" xfId="964"/>
    <cellStyle name="Normal 2 2 2 2" xfId="965"/>
    <cellStyle name="Normal 2 2 2 2 2" xfId="966"/>
    <cellStyle name="Normal 2 2 2 2 3" xfId="967"/>
    <cellStyle name="Normal 2 2 2 2 4" xfId="968"/>
    <cellStyle name="Normal 2 2 2 2 5" xfId="969"/>
    <cellStyle name="Normal 2 2 2 2_mãu Quyên gửi" xfId="970"/>
    <cellStyle name="Normal 2 2 2 3" xfId="971"/>
    <cellStyle name="Normal 2 2 2 4" xfId="972"/>
    <cellStyle name="Normal 2 2 2 5" xfId="973"/>
    <cellStyle name="Normal 2 2 3" xfId="974"/>
    <cellStyle name="Normal 2 2 4" xfId="975"/>
    <cellStyle name="Normal 2 2 5" xfId="976"/>
    <cellStyle name="Normal 2 2 6" xfId="977"/>
    <cellStyle name="Normal 2 2_Bieu 9.1 và 9.2  CTMTQG" xfId="978"/>
    <cellStyle name="Normal 2 3" xfId="979"/>
    <cellStyle name="Normal 2 3 2" xfId="980"/>
    <cellStyle name="Normal 2 3 3" xfId="981"/>
    <cellStyle name="Normal 2 3 4" xfId="982"/>
    <cellStyle name="Normal 2 3 5" xfId="983"/>
    <cellStyle name="Normal 2 4" xfId="984"/>
    <cellStyle name="Normal 2 5" xfId="985"/>
    <cellStyle name="Normal 2 6" xfId="986"/>
    <cellStyle name="Normal 2_Bieu 9.1 và 9.2  CTMTQG" xfId="987"/>
    <cellStyle name="Normal 2_Giai trinh so nguoi PC cong tac lau nam ND 116 gui Bo TC" xfId="988"/>
    <cellStyle name="Normal 3" xfId="989"/>
    <cellStyle name="Normal 3 2" xfId="990"/>
    <cellStyle name="Normal 3 2 2" xfId="991"/>
    <cellStyle name="Normal 3 2 3" xfId="992"/>
    <cellStyle name="Normal 3 2 4" xfId="993"/>
    <cellStyle name="Normal 3 2 5" xfId="994"/>
    <cellStyle name="Normal 3 3" xfId="995"/>
    <cellStyle name="Normal 3 4" xfId="996"/>
    <cellStyle name="Normal 3 5" xfId="997"/>
    <cellStyle name="Normal 3_DQTV bao cao BTC" xfId="998"/>
    <cellStyle name="Normal 4" xfId="999"/>
    <cellStyle name="Normal 4 2" xfId="1000"/>
    <cellStyle name="Normal 4 3" xfId="1001"/>
    <cellStyle name="Normal 4 4" xfId="1002"/>
    <cellStyle name="Normal 4 5" xfId="1003"/>
    <cellStyle name="Normal 4 6" xfId="1004"/>
    <cellStyle name="Normal 4_DQTV bao cao BTC" xfId="1005"/>
    <cellStyle name="Normal 5" xfId="1006"/>
    <cellStyle name="Normal 5 2" xfId="1007"/>
    <cellStyle name="Normal 5 2 2" xfId="1008"/>
    <cellStyle name="Normal 5 2 2 2" xfId="1009"/>
    <cellStyle name="Normal 5 2 2 3" xfId="1010"/>
    <cellStyle name="Normal 5 2 2 4" xfId="1011"/>
    <cellStyle name="Normal 5 2 2 5" xfId="1012"/>
    <cellStyle name="Normal 5 2 3" xfId="1013"/>
    <cellStyle name="Normal 5 2 4" xfId="1014"/>
    <cellStyle name="Normal 5 2 5" xfId="1015"/>
    <cellStyle name="Normal 5_Bieu 9.1 và 9.2  CTMTQG" xfId="1016"/>
    <cellStyle name="Normal 6" xfId="1017"/>
    <cellStyle name="Normal 7" xfId="1018"/>
    <cellStyle name="Normal 7 2" xfId="1019"/>
    <cellStyle name="Normal 7 3" xfId="1020"/>
    <cellStyle name="Normal 7 4" xfId="1021"/>
    <cellStyle name="Normal 7 5" xfId="1022"/>
    <cellStyle name="Normal 7_Sheet6" xfId="1023"/>
    <cellStyle name="Normal 8" xfId="1024"/>
    <cellStyle name="Normal 8 2" xfId="1025"/>
    <cellStyle name="Normal 9" xfId="1026"/>
    <cellStyle name="Normal_Bao cao luong ND 22(BC Bo) Tin.xlsmoi nhat" xfId="1027"/>
    <cellStyle name="Normal_Sheet3" xfId="1028"/>
    <cellStyle name="Normal_Sheet4" xfId="1029"/>
    <cellStyle name="Normal_Sheet6" xfId="1030"/>
    <cellStyle name="Normal_Thuyet minh che do cua 116 tham dinh lai finish" xfId="1031"/>
    <cellStyle name="Normal_Tong hop KP tang luong 830 theo ND 22 nam 2011.xls_vx.xls_nhap" xfId="1032"/>
    <cellStyle name="Normal_Tong hop luong giao duc_chi huong" xfId="1033"/>
    <cellStyle name="Normal1" xfId="1034"/>
    <cellStyle name="Normal1 2" xfId="1035"/>
    <cellStyle name="Normal1 3" xfId="1036"/>
    <cellStyle name="Normal1 4" xfId="1037"/>
    <cellStyle name="Normal1 5" xfId="1038"/>
    <cellStyle name="NORMAL-ADB" xfId="1039"/>
    <cellStyle name="Normale_ PESO ELETTR." xfId="1040"/>
    <cellStyle name="Normalny_Cennik obowiazuje od 06-08-2001 r (1)" xfId="1041"/>
    <cellStyle name="Note" xfId="1042"/>
    <cellStyle name="Note 2" xfId="1043"/>
    <cellStyle name="Ô Được nối kết" xfId="1044"/>
    <cellStyle name="Œ…‹æØ‚è [0.00]_††††† " xfId="1045"/>
    <cellStyle name="Œ…‹æØ‚è_††††† " xfId="1046"/>
    <cellStyle name="oft Excel]&#13;&#10;Comment=open=/f ‚ðw’è‚·‚é‚ÆAƒ†[ƒU[’è‹`ŠÖ”‚ðŠÖ”“\‚è•t‚¯‚Ìˆê——‚É“o˜^‚·‚é‚±‚Æ‚ª‚Å‚«‚Ü‚·B&#13;&#10;Maximized" xfId="1047"/>
    <cellStyle name="oft Excel]&#13;&#10;Comment=open=/f ‚ðŽw’è‚·‚é‚ÆAƒ†[ƒU[’è‹`ŠÖ”‚ðŠÖ”“\‚è•t‚¯‚Ìˆê——‚É“o˜^‚·‚é‚±‚Æ‚ª‚Å‚«‚Ü‚·B&#13;&#10;Maximized" xfId="1048"/>
    <cellStyle name="oft Excel]&#13;&#10;Comment=The open=/f lines load custom functions into the Paste Function list.&#13;&#10;Maximized=2&#13;&#10;Basics=1&#13;&#10;A" xfId="1049"/>
    <cellStyle name="oft Excel]&#13;&#10;Comment=The open=/f lines load custom functions into the Paste Function list.&#13;&#10;Maximized=3&#13;&#10;Basics=1&#13;&#10;A" xfId="1050"/>
    <cellStyle name="oft Excel]&#13;&#10;Comment=The open=/f lines load custom functions into the Paste Function list.&#13;&#10;Maximized=3&#13;&#10;Basics=1&#13;&#10;A 2" xfId="1051"/>
    <cellStyle name="oft Excel]&#13;&#10;Comment=The open=/f lines load custom functions into the Paste Function list.&#13;&#10;Maximized=3&#13;&#10;Basics=1&#13;&#10;A 3" xfId="1052"/>
    <cellStyle name="oft Excel]&#13;&#10;Comment=The open=/f lines load custom functions into the Paste Function list.&#13;&#10;Maximized=3&#13;&#10;Basics=1&#13;&#10;A 4" xfId="1053"/>
    <cellStyle name="oft Excel]&#13;&#10;Comment=The open=/f lines load custom functions into the Paste Function list.&#13;&#10;Maximized=3&#13;&#10;Basics=1&#13;&#10;A 5" xfId="1054"/>
    <cellStyle name="omma [0]_Mktg Prog" xfId="1055"/>
    <cellStyle name="ormal_Sheet1_1" xfId="1056"/>
    <cellStyle name="Output" xfId="1057"/>
    <cellStyle name="Output 2" xfId="1058"/>
    <cellStyle name="per.style" xfId="1059"/>
    <cellStyle name="Percent" xfId="1060"/>
    <cellStyle name="Percent [0]" xfId="1061"/>
    <cellStyle name="Percent [00]" xfId="1062"/>
    <cellStyle name="Percent [2]" xfId="1063"/>
    <cellStyle name="Percent 2" xfId="1064"/>
    <cellStyle name="Percent 2 2" xfId="1065"/>
    <cellStyle name="Percent 2 2 2" xfId="1066"/>
    <cellStyle name="Percent 2 2 3" xfId="1067"/>
    <cellStyle name="Percent 2 2 4" xfId="1068"/>
    <cellStyle name="Percent 2 2 5" xfId="1069"/>
    <cellStyle name="Percent 2 3" xfId="1070"/>
    <cellStyle name="Percent 2 4" xfId="1071"/>
    <cellStyle name="Percent 2 5" xfId="1072"/>
    <cellStyle name="Percent 3" xfId="1073"/>
    <cellStyle name="Percent 3 2" xfId="1074"/>
    <cellStyle name="PERCENTAGE" xfId="1075"/>
    <cellStyle name="PHONG" xfId="1076"/>
    <cellStyle name="PrePop Currency (0)" xfId="1077"/>
    <cellStyle name="PrePop Currency (2)" xfId="1078"/>
    <cellStyle name="PrePop Units (0)" xfId="1079"/>
    <cellStyle name="PrePop Units (1)" xfId="1080"/>
    <cellStyle name="PrePop Units (2)" xfId="1081"/>
    <cellStyle name="pricing" xfId="1082"/>
    <cellStyle name="PSChar" xfId="1083"/>
    <cellStyle name="PSHeading" xfId="1084"/>
    <cellStyle name="regstoresfromspecstores" xfId="1085"/>
    <cellStyle name="RevList" xfId="1086"/>
    <cellStyle name="S—_x0008_" xfId="1087"/>
    <cellStyle name="S—_x0008_ 2" xfId="1088"/>
    <cellStyle name="S—_x0008_ 2 2" xfId="1089"/>
    <cellStyle name="S—_x0008_ 2 3" xfId="1090"/>
    <cellStyle name="S—_x0008_ 2 4" xfId="1091"/>
    <cellStyle name="S—_x0008_ 2 5" xfId="1092"/>
    <cellStyle name="S—_x0008_ 3" xfId="1093"/>
    <cellStyle name="S—_x0008_ 4" xfId="1094"/>
    <cellStyle name="S—_x0008_ 5" xfId="1095"/>
    <cellStyle name="s]&#13;&#10;spooler=yes&#13;&#10;load=&#13;&#10;Beep=yes&#13;&#10;NullPort=None&#13;&#10;BorderWidth=3&#13;&#10;CursorBlinkRate=1200&#13;&#10;DoubleClickSpeed=452&#13;&#10;Programs=co" xfId="1096"/>
    <cellStyle name="s]&#13;&#10;spooler=yes&#13;&#10;load=&#13;&#10;Beep=yes&#13;&#10;NullPort=None&#13;&#10;BorderWidth=3&#13;&#10;CursorBlinkRate=1200&#13;&#10;DoubleClickSpeed=452&#13;&#10;Programs=co 2" xfId="1097"/>
    <cellStyle name="s]&#13;&#10;spooler=yes&#13;&#10;load=&#13;&#10;Beep=yes&#13;&#10;NullPort=None&#13;&#10;BorderWidth=3&#13;&#10;CursorBlinkRate=1200&#13;&#10;DoubleClickSpeed=452&#13;&#10;Programs=co 3" xfId="1098"/>
    <cellStyle name="s]&#13;&#10;spooler=yes&#13;&#10;load=&#13;&#10;Beep=yes&#13;&#10;NullPort=None&#13;&#10;BorderWidth=3&#13;&#10;CursorBlinkRate=1200&#13;&#10;DoubleClickSpeed=452&#13;&#10;Programs=co 4" xfId="1099"/>
    <cellStyle name="s]&#13;&#10;spooler=yes&#13;&#10;load=&#13;&#10;Beep=yes&#13;&#10;NullPort=None&#13;&#10;BorderWidth=3&#13;&#10;CursorBlinkRate=1200&#13;&#10;DoubleClickSpeed=452&#13;&#10;Programs=co 5" xfId="1100"/>
    <cellStyle name="S—_x0008__DQTV bao cao BTC" xfId="1101"/>
    <cellStyle name="SAPBEXaggData" xfId="1102"/>
    <cellStyle name="SAPBEXaggDataEmph" xfId="1103"/>
    <cellStyle name="SAPBEXaggItem" xfId="1104"/>
    <cellStyle name="SAPBEXchaText" xfId="1105"/>
    <cellStyle name="SAPBEXexcBad7" xfId="1106"/>
    <cellStyle name="SAPBEXexcBad8" xfId="1107"/>
    <cellStyle name="SAPBEXexcBad9" xfId="1108"/>
    <cellStyle name="SAPBEXexcCritical4" xfId="1109"/>
    <cellStyle name="SAPBEXexcCritical5" xfId="1110"/>
    <cellStyle name="SAPBEXexcCritical6" xfId="1111"/>
    <cellStyle name="SAPBEXexcGood1" xfId="1112"/>
    <cellStyle name="SAPBEXexcGood2" xfId="1113"/>
    <cellStyle name="SAPBEXexcGood3" xfId="1114"/>
    <cellStyle name="SAPBEXfilterDrill" xfId="1115"/>
    <cellStyle name="SAPBEXfilterItem" xfId="1116"/>
    <cellStyle name="SAPBEXfilterText" xfId="1117"/>
    <cellStyle name="SAPBEXformats" xfId="1118"/>
    <cellStyle name="SAPBEXheaderItem" xfId="1119"/>
    <cellStyle name="SAPBEXheaderText" xfId="1120"/>
    <cellStyle name="SAPBEXresData" xfId="1121"/>
    <cellStyle name="SAPBEXresDataEmph" xfId="1122"/>
    <cellStyle name="SAPBEXresItem" xfId="1123"/>
    <cellStyle name="SAPBEXstdData" xfId="1124"/>
    <cellStyle name="SAPBEXstdDataEmph" xfId="1125"/>
    <cellStyle name="SAPBEXstdItem" xfId="1126"/>
    <cellStyle name="SAPBEXtitle" xfId="1127"/>
    <cellStyle name="SAPBEXundefined" xfId="1128"/>
    <cellStyle name="SHADEDSTORES" xfId="1129"/>
    <cellStyle name="so" xfId="1130"/>
    <cellStyle name="SO%" xfId="1131"/>
    <cellStyle name="songuyen" xfId="1132"/>
    <cellStyle name="specstores" xfId="1133"/>
    <cellStyle name="Standard" xfId="1134"/>
    <cellStyle name="STT" xfId="1135"/>
    <cellStyle name="STTDG" xfId="1136"/>
    <cellStyle name="Style 1" xfId="1137"/>
    <cellStyle name="Style 1 2" xfId="1138"/>
    <cellStyle name="Style 1 2 2" xfId="1139"/>
    <cellStyle name="Style 1 2 3" xfId="1140"/>
    <cellStyle name="Style 1 2 4" xfId="1141"/>
    <cellStyle name="Style 1 2 5" xfId="1142"/>
    <cellStyle name="Style 1 3" xfId="1143"/>
    <cellStyle name="Style 1 4" xfId="1144"/>
    <cellStyle name="Style 1 5" xfId="1145"/>
    <cellStyle name="Style 10" xfId="1146"/>
    <cellStyle name="Style 11" xfId="1147"/>
    <cellStyle name="Style 12" xfId="1148"/>
    <cellStyle name="Style 13" xfId="1149"/>
    <cellStyle name="Style 14" xfId="1150"/>
    <cellStyle name="Style 15" xfId="1151"/>
    <cellStyle name="Style 16" xfId="1152"/>
    <cellStyle name="Style 17" xfId="1153"/>
    <cellStyle name="Style 2" xfId="1154"/>
    <cellStyle name="Style 2 2" xfId="1155"/>
    <cellStyle name="Style 2 2 2" xfId="1156"/>
    <cellStyle name="Style 2 2 3" xfId="1157"/>
    <cellStyle name="Style 2 2 4" xfId="1158"/>
    <cellStyle name="Style 2 2 5" xfId="1159"/>
    <cellStyle name="Style 2 3" xfId="1160"/>
    <cellStyle name="Style 2 4" xfId="1161"/>
    <cellStyle name="Style 2 5" xfId="1162"/>
    <cellStyle name="Style 3" xfId="1163"/>
    <cellStyle name="Style 3 2" xfId="1164"/>
    <cellStyle name="Style 3 2 2" xfId="1165"/>
    <cellStyle name="Style 3 2 3" xfId="1166"/>
    <cellStyle name="Style 3 2 4" xfId="1167"/>
    <cellStyle name="Style 3 2 5" xfId="1168"/>
    <cellStyle name="Style 3 3" xfId="1169"/>
    <cellStyle name="Style 3 4" xfId="1170"/>
    <cellStyle name="Style 3 5" xfId="1171"/>
    <cellStyle name="Style 4" xfId="1172"/>
    <cellStyle name="Style 4 2" xfId="1173"/>
    <cellStyle name="Style 4 2 2" xfId="1174"/>
    <cellStyle name="Style 4 2 3" xfId="1175"/>
    <cellStyle name="Style 4 2 4" xfId="1176"/>
    <cellStyle name="Style 4 2 5" xfId="1177"/>
    <cellStyle name="Style 4 3" xfId="1178"/>
    <cellStyle name="Style 4 4" xfId="1179"/>
    <cellStyle name="Style 4 5" xfId="1180"/>
    <cellStyle name="Style 5" xfId="1181"/>
    <cellStyle name="Style 6" xfId="1182"/>
    <cellStyle name="Style 7" xfId="1183"/>
    <cellStyle name="Style 8" xfId="1184"/>
    <cellStyle name="Style 9" xfId="1185"/>
    <cellStyle name="style_1" xfId="1186"/>
    <cellStyle name="subhead" xfId="1187"/>
    <cellStyle name="Subtotal" xfId="1188"/>
    <cellStyle name="symbol" xfId="1189"/>
    <cellStyle name="T" xfId="1190"/>
    <cellStyle name="T_BANG LUONG MOI KSDH va KSDC (co phu cap khu vuc)" xfId="1191"/>
    <cellStyle name="T_BANG LUONG MOI KSDH va KSDC (co phu cap khu vuc)_KH 2012- NS -DAU TU LAP" xfId="1192"/>
    <cellStyle name="T_BANG LUONG MOI KSDH va KSDC (co phu cap khu vuc)_KH 2012- NS -DAU TU LAP 2" xfId="1193"/>
    <cellStyle name="T_BANG LUONG MOI KSDH va KSDC (co phu cap khu vuc)_KH 2012- NS -DAU TU LAP 3" xfId="1194"/>
    <cellStyle name="T_BANG LUONG MOI KSDH va KSDC (co phu cap khu vuc)_KH 2012- NS -DAU TU LAP 4" xfId="1195"/>
    <cellStyle name="T_BANG LUONG MOI KSDH va KSDC (co phu cap khu vuc)_KH 2012- NS -DAU TU LAP 5" xfId="1196"/>
    <cellStyle name="T_BangKH2011(BKH-26-7)" xfId="1197"/>
    <cellStyle name="T_BangKH2011(BKH-26-7) 2" xfId="1198"/>
    <cellStyle name="T_BangKH2011(BKH-26-7) 3" xfId="1199"/>
    <cellStyle name="T_BangKH2011(BKH-26-7) 4" xfId="1200"/>
    <cellStyle name="T_BangKH2011(BKH-26-7) 5" xfId="1201"/>
    <cellStyle name="T_BieuKH15.4" xfId="1202"/>
    <cellStyle name="T_BieuKH15.4 2" xfId="1203"/>
    <cellStyle name="T_BieuKH15.4 3" xfId="1204"/>
    <cellStyle name="T_BieuKH15.4 4" xfId="1205"/>
    <cellStyle name="T_BieuKH15.4 5" xfId="1206"/>
    <cellStyle name="T_BieuKH15.4_Copy of BieuKH-15(20-8) cap nhap them so truong" xfId="1207"/>
    <cellStyle name="T_BieuKH15.4_Copy of BieuKH-15(20-8) cap nhap them so truong 2" xfId="1208"/>
    <cellStyle name="T_BieuKH15.4_Copy of BieuKH-15(20-8) cap nhap them so truong 3" xfId="1209"/>
    <cellStyle name="T_BieuKH15.4_Copy of BieuKH-15(20-8) cap nhap them so truong 4" xfId="1210"/>
    <cellStyle name="T_BieuKH15.4_Copy of BieuKH-15(20-8) cap nhap them so truong 5" xfId="1211"/>
    <cellStyle name="T_Book1" xfId="1212"/>
    <cellStyle name="T_Book1_1" xfId="1213"/>
    <cellStyle name="T_Book1_1_Book1" xfId="1214"/>
    <cellStyle name="T_Book1_1_Book1_KH 2012- NS -DAU TU LAP" xfId="1215"/>
    <cellStyle name="T_Book1_1_Book1_KH 2012- NS -DAU TU LAP 2" xfId="1216"/>
    <cellStyle name="T_Book1_1_Book1_KH 2012- NS -DAU TU LAP 3" xfId="1217"/>
    <cellStyle name="T_Book1_1_Book1_KH 2012- NS -DAU TU LAP 4" xfId="1218"/>
    <cellStyle name="T_Book1_1_Book1_KH 2012- NS -DAU TU LAP 5" xfId="1219"/>
    <cellStyle name="T_Book1_1_KH 2012- NS -DAU TU LAP" xfId="1220"/>
    <cellStyle name="T_Book1_1_KH 2012- NS -DAU TU LAP 2" xfId="1221"/>
    <cellStyle name="T_Book1_1_KH 2012- NS -DAU TU LAP 3" xfId="1222"/>
    <cellStyle name="T_Book1_1_KH 2012- NS -DAU TU LAP 4" xfId="1223"/>
    <cellStyle name="T_Book1_1_KH 2012- NS -DAU TU LAP 5" xfId="1224"/>
    <cellStyle name="T_Book1_1_Khoi luong cac hang muc chi tiet-702" xfId="1225"/>
    <cellStyle name="T_Book1_1_Khoi luong cac hang muc chi tiet-702 2" xfId="1226"/>
    <cellStyle name="T_Book1_1_Khoi luong cac hang muc chi tiet-702 3" xfId="1227"/>
    <cellStyle name="T_Book1_1_Khoi luong cac hang muc chi tiet-702 4" xfId="1228"/>
    <cellStyle name="T_Book1_1_Khoi luong cac hang muc chi tiet-702 5" xfId="1229"/>
    <cellStyle name="T_Book1_1_Khoi luong cac hang muc chi tiet-702_KH 2012- NS -DAU TU LAP" xfId="1230"/>
    <cellStyle name="T_Book1_1_KL NT dap nen Dot 3" xfId="1231"/>
    <cellStyle name="T_Book1_1_KL NT dap nen Dot 3 2" xfId="1232"/>
    <cellStyle name="T_Book1_1_KL NT dap nen Dot 3 3" xfId="1233"/>
    <cellStyle name="T_Book1_1_KL NT dap nen Dot 3 4" xfId="1234"/>
    <cellStyle name="T_Book1_1_KL NT dap nen Dot 3 5" xfId="1235"/>
    <cellStyle name="T_Book1_1_KL NT dap nen Dot 3_KH 2012- NS -DAU TU LAP" xfId="1236"/>
    <cellStyle name="T_Book1_1_KL NT Dot 3" xfId="1237"/>
    <cellStyle name="T_Book1_1_KL NT Dot 3 2" xfId="1238"/>
    <cellStyle name="T_Book1_1_KL NT Dot 3 3" xfId="1239"/>
    <cellStyle name="T_Book1_1_KL NT Dot 3 4" xfId="1240"/>
    <cellStyle name="T_Book1_1_KL NT Dot 3 5" xfId="1241"/>
    <cellStyle name="T_Book1_1_KL NT Dot 3_KH 2012- NS -DAU TU LAP" xfId="1242"/>
    <cellStyle name="T_Book1_1_mau KL vach son" xfId="1243"/>
    <cellStyle name="T_Book1_1_mau KL vach son 2" xfId="1244"/>
    <cellStyle name="T_Book1_1_mau KL vach son 3" xfId="1245"/>
    <cellStyle name="T_Book1_1_mau KL vach son 4" xfId="1246"/>
    <cellStyle name="T_Book1_1_mau KL vach son 5" xfId="1247"/>
    <cellStyle name="T_Book1_1_mau KL vach son_KH 2012- NS -DAU TU LAP" xfId="1248"/>
    <cellStyle name="T_Book1_1_Thong ke cong" xfId="1249"/>
    <cellStyle name="T_Book1_1_Thong ke cong_KH 2012- NS -DAU TU LAP" xfId="1250"/>
    <cellStyle name="T_Book1_1_Thong ke cong_KH 2012- NS -DAU TU LAP 2" xfId="1251"/>
    <cellStyle name="T_Book1_1_Thong ke cong_KH 2012- NS -DAU TU LAP 3" xfId="1252"/>
    <cellStyle name="T_Book1_1_Thong ke cong_KH 2012- NS -DAU TU LAP 4" xfId="1253"/>
    <cellStyle name="T_Book1_1_Thong ke cong_KH 2012- NS -DAU TU LAP 5" xfId="1254"/>
    <cellStyle name="T_Book1_2" xfId="1255"/>
    <cellStyle name="T_Book1_2_DTDuong dong tien -sua tham tra 2009 - luong 650" xfId="1256"/>
    <cellStyle name="T_Book1_2_DTDuong dong tien -sua tham tra 2009 - luong 650_KH 2012- NS -DAU TU LAP" xfId="1257"/>
    <cellStyle name="T_Book1_2_DTDuong dong tien -sua tham tra 2009 - luong 650_KH 2012- NS -DAU TU LAP 2" xfId="1258"/>
    <cellStyle name="T_Book1_2_DTDuong dong tien -sua tham tra 2009 - luong 650_KH 2012- NS -DAU TU LAP 3" xfId="1259"/>
    <cellStyle name="T_Book1_2_DTDuong dong tien -sua tham tra 2009 - luong 650_KH 2012- NS -DAU TU LAP 4" xfId="1260"/>
    <cellStyle name="T_Book1_2_DTDuong dong tien -sua tham tra 2009 - luong 650_KH 2012- NS -DAU TU LAP 5" xfId="1261"/>
    <cellStyle name="T_Book1_2_KH 2012- NS -DAU TU LAP" xfId="1262"/>
    <cellStyle name="T_Book1_2_KH 2012- NS -DAU TU LAP 2" xfId="1263"/>
    <cellStyle name="T_Book1_2_KH 2012- NS -DAU TU LAP 3" xfId="1264"/>
    <cellStyle name="T_Book1_2_KH 2012- NS -DAU TU LAP 4" xfId="1265"/>
    <cellStyle name="T_Book1_2_KH 2012- NS -DAU TU LAP 5" xfId="1266"/>
    <cellStyle name="T_Book1_3" xfId="1267"/>
    <cellStyle name="T_Book1_3 2" xfId="1268"/>
    <cellStyle name="T_Book1_3 3" xfId="1269"/>
    <cellStyle name="T_Book1_3 4" xfId="1270"/>
    <cellStyle name="T_Book1_3 5" xfId="1271"/>
    <cellStyle name="T_Book1_Book1" xfId="1272"/>
    <cellStyle name="T_Book1_Book1 2" xfId="1273"/>
    <cellStyle name="T_Book1_Book1 3" xfId="1274"/>
    <cellStyle name="T_Book1_Book1 4" xfId="1275"/>
    <cellStyle name="T_Book1_Book1 5" xfId="1276"/>
    <cellStyle name="T_Book1_Book1_KH 2012- NS -DAU TU LAP" xfId="1277"/>
    <cellStyle name="T_Book1_DT492" xfId="1278"/>
    <cellStyle name="T_Book1_DT492 2" xfId="1279"/>
    <cellStyle name="T_Book1_DT492 3" xfId="1280"/>
    <cellStyle name="T_Book1_DT492 4" xfId="1281"/>
    <cellStyle name="T_Book1_DT492 5" xfId="1282"/>
    <cellStyle name="T_Book1_DT492_KH 2012- NS -DAU TU LAP" xfId="1283"/>
    <cellStyle name="T_Book1_DT972000" xfId="1284"/>
    <cellStyle name="T_Book1_DT972000 2" xfId="1285"/>
    <cellStyle name="T_Book1_DT972000 3" xfId="1286"/>
    <cellStyle name="T_Book1_DT972000 4" xfId="1287"/>
    <cellStyle name="T_Book1_DT972000 5" xfId="1288"/>
    <cellStyle name="T_Book1_DT972000_KH 2012- NS -DAU TU LAP" xfId="1289"/>
    <cellStyle name="T_Book1_DTDuong dong tien -sua tham tra 2009 - luong 650" xfId="1290"/>
    <cellStyle name="T_Book1_DTDuong dong tien -sua tham tra 2009 - luong 650_KH 2012- NS -DAU TU LAP" xfId="1291"/>
    <cellStyle name="T_Book1_DTDuong dong tien -sua tham tra 2009 - luong 650_KH 2012- NS -DAU TU LAP 2" xfId="1292"/>
    <cellStyle name="T_Book1_DTDuong dong tien -sua tham tra 2009 - luong 650_KH 2012- NS -DAU TU LAP 3" xfId="1293"/>
    <cellStyle name="T_Book1_DTDuong dong tien -sua tham tra 2009 - luong 650_KH 2012- NS -DAU TU LAP 4" xfId="1294"/>
    <cellStyle name="T_Book1_DTDuong dong tien -sua tham tra 2009 - luong 650_KH 2012- NS -DAU TU LAP 5" xfId="1295"/>
    <cellStyle name="T_Book1_Du toan khao sat (bo sung 2009)" xfId="1296"/>
    <cellStyle name="T_Book1_Du toan khao sat (bo sung 2009) 2" xfId="1297"/>
    <cellStyle name="T_Book1_Du toan khao sat (bo sung 2009) 3" xfId="1298"/>
    <cellStyle name="T_Book1_Du toan khao sat (bo sung 2009) 4" xfId="1299"/>
    <cellStyle name="T_Book1_Du toan khao sat (bo sung 2009) 5" xfId="1300"/>
    <cellStyle name="T_Book1_Du toan khao sat (bo sung 2009)_KH 2012- NS -DAU TU LAP" xfId="1301"/>
    <cellStyle name="T_Book1_HECO-NR78-Gui a-Vinh(15-5-07)" xfId="1302"/>
    <cellStyle name="T_Book1_HECO-NR78-Gui a-Vinh(15-5-07) 2" xfId="1303"/>
    <cellStyle name="T_Book1_HECO-NR78-Gui a-Vinh(15-5-07) 3" xfId="1304"/>
    <cellStyle name="T_Book1_HECO-NR78-Gui a-Vinh(15-5-07) 4" xfId="1305"/>
    <cellStyle name="T_Book1_HECO-NR78-Gui a-Vinh(15-5-07) 5" xfId="1306"/>
    <cellStyle name="T_Book1_HECO-NR78-Gui a-Vinh(15-5-07)_KH 2012- NS -DAU TU LAP" xfId="1307"/>
    <cellStyle name="T_Book1_KH 2012- NS -DAU TU LAP" xfId="1308"/>
    <cellStyle name="T_Book1_KH 2012- NS -DAU TU LAP 2" xfId="1309"/>
    <cellStyle name="T_Book1_KH 2012- NS -DAU TU LAP 3" xfId="1310"/>
    <cellStyle name="T_Book1_KH 2012- NS -DAU TU LAP 4" xfId="1311"/>
    <cellStyle name="T_Book1_KH 2012- NS -DAU TU LAP 5" xfId="1312"/>
    <cellStyle name="T_Book1_Khoi luong cac hang muc chi tiet-702" xfId="1313"/>
    <cellStyle name="T_Book1_Khoi luong cac hang muc chi tiet-702_KH 2012- NS -DAU TU LAP" xfId="1314"/>
    <cellStyle name="T_Book1_Khoi luong cac hang muc chi tiet-702_KH 2012- NS -DAU TU LAP 2" xfId="1315"/>
    <cellStyle name="T_Book1_Khoi luong cac hang muc chi tiet-702_KH 2012- NS -DAU TU LAP 3" xfId="1316"/>
    <cellStyle name="T_Book1_Khoi luong cac hang muc chi tiet-702_KH 2012- NS -DAU TU LAP 4" xfId="1317"/>
    <cellStyle name="T_Book1_Khoi luong cac hang muc chi tiet-702_KH 2012- NS -DAU TU LAP 5" xfId="1318"/>
    <cellStyle name="T_Book1_KL NT dap nen Dot 3" xfId="1319"/>
    <cellStyle name="T_Book1_KL NT dap nen Dot 3_KH 2012- NS -DAU TU LAP" xfId="1320"/>
    <cellStyle name="T_Book1_KL NT dap nen Dot 3_KH 2012- NS -DAU TU LAP 2" xfId="1321"/>
    <cellStyle name="T_Book1_KL NT dap nen Dot 3_KH 2012- NS -DAU TU LAP 3" xfId="1322"/>
    <cellStyle name="T_Book1_KL NT dap nen Dot 3_KH 2012- NS -DAU TU LAP 4" xfId="1323"/>
    <cellStyle name="T_Book1_KL NT dap nen Dot 3_KH 2012- NS -DAU TU LAP 5" xfId="1324"/>
    <cellStyle name="T_Book1_KL NT Dot 3" xfId="1325"/>
    <cellStyle name="T_Book1_KL NT Dot 3_KH 2012- NS -DAU TU LAP" xfId="1326"/>
    <cellStyle name="T_Book1_KL NT Dot 3_KH 2012- NS -DAU TU LAP 2" xfId="1327"/>
    <cellStyle name="T_Book1_KL NT Dot 3_KH 2012- NS -DAU TU LAP 3" xfId="1328"/>
    <cellStyle name="T_Book1_KL NT Dot 3_KH 2012- NS -DAU TU LAP 4" xfId="1329"/>
    <cellStyle name="T_Book1_KL NT Dot 3_KH 2012- NS -DAU TU LAP 5" xfId="1330"/>
    <cellStyle name="T_Book1_mau KL vach son" xfId="1331"/>
    <cellStyle name="T_Book1_mau KL vach son_KH 2012- NS -DAU TU LAP" xfId="1332"/>
    <cellStyle name="T_Book1_mau KL vach son_KH 2012- NS -DAU TU LAP 2" xfId="1333"/>
    <cellStyle name="T_Book1_mau KL vach son_KH 2012- NS -DAU TU LAP 3" xfId="1334"/>
    <cellStyle name="T_Book1_mau KL vach son_KH 2012- NS -DAU TU LAP 4" xfId="1335"/>
    <cellStyle name="T_Book1_mau KL vach son_KH 2012- NS -DAU TU LAP 5" xfId="1336"/>
    <cellStyle name="T_Book1_San sat hach moi" xfId="1337"/>
    <cellStyle name="T_Book1_San sat hach moi 2" xfId="1338"/>
    <cellStyle name="T_Book1_San sat hach moi 3" xfId="1339"/>
    <cellStyle name="T_Book1_San sat hach moi 4" xfId="1340"/>
    <cellStyle name="T_Book1_San sat hach moi 5" xfId="1341"/>
    <cellStyle name="T_Book1_San sat hach moi_KH 2012- NS -DAU TU LAP" xfId="1342"/>
    <cellStyle name="T_Book1_Thong ke cong" xfId="1343"/>
    <cellStyle name="T_Book1_Thong ke cong 2" xfId="1344"/>
    <cellStyle name="T_Book1_Thong ke cong 3" xfId="1345"/>
    <cellStyle name="T_Book1_Thong ke cong 4" xfId="1346"/>
    <cellStyle name="T_Book1_Thong ke cong 5" xfId="1347"/>
    <cellStyle name="T_Book1_Thong ke cong_KH 2012- NS -DAU TU LAP" xfId="1348"/>
    <cellStyle name="T_CDKT" xfId="1349"/>
    <cellStyle name="T_CDKT 2" xfId="1350"/>
    <cellStyle name="T_CDKT 3" xfId="1351"/>
    <cellStyle name="T_CDKT 4" xfId="1352"/>
    <cellStyle name="T_CDKT 5" xfId="1353"/>
    <cellStyle name="T_CDKT_KH 2012- NS -DAU TU LAP" xfId="1354"/>
    <cellStyle name="T_Copy of KS Du an dau tu" xfId="1355"/>
    <cellStyle name="T_Copy of KS Du an dau tu 2" xfId="1356"/>
    <cellStyle name="T_Copy of KS Du an dau tu 3" xfId="1357"/>
    <cellStyle name="T_Copy of KS Du an dau tu 4" xfId="1358"/>
    <cellStyle name="T_Copy of KS Du an dau tu 5" xfId="1359"/>
    <cellStyle name="T_Copy of KS Du an dau tu_KH 2012- NS -DAU TU LAP" xfId="1360"/>
    <cellStyle name="T_Cost for DD (summary)" xfId="1361"/>
    <cellStyle name="T_Cost for DD (summary) 2" xfId="1362"/>
    <cellStyle name="T_Cost for DD (summary) 3" xfId="1363"/>
    <cellStyle name="T_Cost for DD (summary) 4" xfId="1364"/>
    <cellStyle name="T_Cost for DD (summary) 5" xfId="1365"/>
    <cellStyle name="T_Cost for DD (summary)_KH 2012- NS -DAU TU LAP" xfId="1366"/>
    <cellStyle name="T_DT972000" xfId="1367"/>
    <cellStyle name="T_DTDuong dong tien -sua tham tra 2009 - luong 650" xfId="1368"/>
    <cellStyle name="T_DTDuong dong tien -sua tham tra 2009 - luong 650 2" xfId="1369"/>
    <cellStyle name="T_DTDuong dong tien -sua tham tra 2009 - luong 650 3" xfId="1370"/>
    <cellStyle name="T_DTDuong dong tien -sua tham tra 2009 - luong 650 4" xfId="1371"/>
    <cellStyle name="T_DTDuong dong tien -sua tham tra 2009 - luong 650 5" xfId="1372"/>
    <cellStyle name="T_DTDuong dong tien -sua tham tra 2009 - luong 650_KH 2012- NS -DAU TU LAP" xfId="1373"/>
    <cellStyle name="T_dtTL598G1." xfId="1374"/>
    <cellStyle name="T_dtTL598G1._KH 2012- NS -DAU TU LAP" xfId="1375"/>
    <cellStyle name="T_dtTL598G1._KH 2012- NS -DAU TU LAP 2" xfId="1376"/>
    <cellStyle name="T_dtTL598G1._KH 2012- NS -DAU TU LAP 3" xfId="1377"/>
    <cellStyle name="T_dtTL598G1._KH 2012- NS -DAU TU LAP 4" xfId="1378"/>
    <cellStyle name="T_dtTL598G1._KH 2012- NS -DAU TU LAP 5" xfId="1379"/>
    <cellStyle name="T_Du toan khao sat (bo sung 2009)" xfId="1380"/>
    <cellStyle name="T_Du toan khao sat (bo sung 2009)_KH 2012- NS -DAU TU LAP" xfId="1381"/>
    <cellStyle name="T_Du toan khao sat (bo sung 2009)_KH 2012- NS -DAU TU LAP 2" xfId="1382"/>
    <cellStyle name="T_Du toan khao sat (bo sung 2009)_KH 2012- NS -DAU TU LAP 3" xfId="1383"/>
    <cellStyle name="T_Du toan khao sat (bo sung 2009)_KH 2012- NS -DAU TU LAP 4" xfId="1384"/>
    <cellStyle name="T_Du toan khao sat (bo sung 2009)_KH 2012- NS -DAU TU LAP 5" xfId="1385"/>
    <cellStyle name="T_Khao satD1" xfId="1386"/>
    <cellStyle name="T_Khao satD1_KH 2012- NS -DAU TU LAP" xfId="1387"/>
    <cellStyle name="T_Khao satD1_KH 2012- NS -DAU TU LAP 2" xfId="1388"/>
    <cellStyle name="T_Khao satD1_KH 2012- NS -DAU TU LAP 3" xfId="1389"/>
    <cellStyle name="T_Khao satD1_KH 2012- NS -DAU TU LAP 4" xfId="1390"/>
    <cellStyle name="T_Khao satD1_KH 2012- NS -DAU TU LAP 5" xfId="1391"/>
    <cellStyle name="T_Khoi luong cac hang muc chi tiet-702" xfId="1392"/>
    <cellStyle name="T_Khoi luong cac hang muc chi tiet-702 2" xfId="1393"/>
    <cellStyle name="T_Khoi luong cac hang muc chi tiet-702 3" xfId="1394"/>
    <cellStyle name="T_Khoi luong cac hang muc chi tiet-702 4" xfId="1395"/>
    <cellStyle name="T_Khoi luong cac hang muc chi tiet-702 5" xfId="1396"/>
    <cellStyle name="T_Khoi luong cac hang muc chi tiet-702_KH 2012- NS -DAU TU LAP" xfId="1397"/>
    <cellStyle name="T_KL NT dap nen Dot 3" xfId="1398"/>
    <cellStyle name="T_KL NT Dot 3" xfId="1399"/>
    <cellStyle name="T_Kl VL ranh" xfId="1400"/>
    <cellStyle name="T_Kl VL ranh_KH 2012- NS -DAU TU LAP" xfId="1401"/>
    <cellStyle name="T_Kl VL ranh_KH 2012- NS -DAU TU LAP 2" xfId="1402"/>
    <cellStyle name="T_Kl VL ranh_KH 2012- NS -DAU TU LAP 3" xfId="1403"/>
    <cellStyle name="T_Kl VL ranh_KH 2012- NS -DAU TU LAP 4" xfId="1404"/>
    <cellStyle name="T_Kl VL ranh_KH 2012- NS -DAU TU LAP 5" xfId="1405"/>
    <cellStyle name="T_KLNMD1" xfId="1406"/>
    <cellStyle name="T_KLNMD1_KH 2012- NS -DAU TU LAP" xfId="1407"/>
    <cellStyle name="T_KLNMD1_KH 2012- NS -DAU TU LAP 2" xfId="1408"/>
    <cellStyle name="T_KLNMD1_KH 2012- NS -DAU TU LAP 3" xfId="1409"/>
    <cellStyle name="T_KLNMD1_KH 2012- NS -DAU TU LAP 4" xfId="1410"/>
    <cellStyle name="T_KLNMD1_KH 2012- NS -DAU TU LAP 5" xfId="1411"/>
    <cellStyle name="T_mau KL vach son" xfId="1412"/>
    <cellStyle name="T_mau KL vach son 2" xfId="1413"/>
    <cellStyle name="T_mau KL vach son 3" xfId="1414"/>
    <cellStyle name="T_mau KL vach son 4" xfId="1415"/>
    <cellStyle name="T_mau KL vach son 5" xfId="1416"/>
    <cellStyle name="T_mau KL vach son_KH 2012- NS -DAU TU LAP" xfId="1417"/>
    <cellStyle name="T_San sat hach moi" xfId="1418"/>
    <cellStyle name="T_San sat hach moi_KH 2012- NS -DAU TU LAP" xfId="1419"/>
    <cellStyle name="T_San sat hach moi_KH 2012- NS -DAU TU LAP 2" xfId="1420"/>
    <cellStyle name="T_San sat hach moi_KH 2012- NS -DAU TU LAP 3" xfId="1421"/>
    <cellStyle name="T_San sat hach moi_KH 2012- NS -DAU TU LAP 4" xfId="1422"/>
    <cellStyle name="T_San sat hach moi_KH 2012- NS -DAU TU LAP 5" xfId="1423"/>
    <cellStyle name="T_SS BVTC cau va cong tuyen Le Chan" xfId="1424"/>
    <cellStyle name="T_SS BVTC cau va cong tuyen Le Chan_KH 2012- NS -DAU TU LAP" xfId="1425"/>
    <cellStyle name="T_SS BVTC cau va cong tuyen Le Chan_KH 2012- NS -DAU TU LAP 2" xfId="1426"/>
    <cellStyle name="T_SS BVTC cau va cong tuyen Le Chan_KH 2012- NS -DAU TU LAP 3" xfId="1427"/>
    <cellStyle name="T_SS BVTC cau va cong tuyen Le Chan_KH 2012- NS -DAU TU LAP 4" xfId="1428"/>
    <cellStyle name="T_SS BVTC cau va cong tuyen Le Chan_KH 2012- NS -DAU TU LAP 5" xfId="1429"/>
    <cellStyle name="T_THKL 1303" xfId="1430"/>
    <cellStyle name="T_THKL 1303_KH 2012- NS -DAU TU LAP" xfId="1431"/>
    <cellStyle name="T_THKL 1303_KH 2012- NS -DAU TU LAP 2" xfId="1432"/>
    <cellStyle name="T_THKL 1303_KH 2012- NS -DAU TU LAP 3" xfId="1433"/>
    <cellStyle name="T_THKL 1303_KH 2012- NS -DAU TU LAP 4" xfId="1434"/>
    <cellStyle name="T_THKL 1303_KH 2012- NS -DAU TU LAP 5" xfId="1435"/>
    <cellStyle name="T_Thong ke" xfId="1436"/>
    <cellStyle name="T_Thong ke cong" xfId="1437"/>
    <cellStyle name="T_Thong ke cong_KH 2012- NS -DAU TU LAP" xfId="1438"/>
    <cellStyle name="T_Thong ke cong_KH 2012- NS -DAU TU LAP 2" xfId="1439"/>
    <cellStyle name="T_Thong ke cong_KH 2012- NS -DAU TU LAP 3" xfId="1440"/>
    <cellStyle name="T_Thong ke cong_KH 2012- NS -DAU TU LAP 4" xfId="1441"/>
    <cellStyle name="T_Thong ke cong_KH 2012- NS -DAU TU LAP 5" xfId="1442"/>
    <cellStyle name="T_thong ke giao dan sinh" xfId="1443"/>
    <cellStyle name="T_thong ke giao dan sinh_KH 2012- NS -DAU TU LAP" xfId="1444"/>
    <cellStyle name="T_thong ke giao dan sinh_KH 2012- NS -DAU TU LAP 2" xfId="1445"/>
    <cellStyle name="T_thong ke giao dan sinh_KH 2012- NS -DAU TU LAP 3" xfId="1446"/>
    <cellStyle name="T_thong ke giao dan sinh_KH 2012- NS -DAU TU LAP 4" xfId="1447"/>
    <cellStyle name="T_thong ke giao dan sinh_KH 2012- NS -DAU TU LAP 5" xfId="1448"/>
    <cellStyle name="T_Thong ke_KH 2012- NS -DAU TU LAP" xfId="1449"/>
    <cellStyle name="T_Thong ke_KH 2012- NS -DAU TU LAP 2" xfId="1450"/>
    <cellStyle name="T_Thong ke_KH 2012- NS -DAU TU LAP 3" xfId="1451"/>
    <cellStyle name="T_Thong ke_KH 2012- NS -DAU TU LAP 4" xfId="1452"/>
    <cellStyle name="T_Thong ke_KH 2012- NS -DAU TU LAP 5" xfId="1453"/>
    <cellStyle name="T_tien2004" xfId="1454"/>
    <cellStyle name="T_tien2004_KH 2012- NS -DAU TU LAP" xfId="1455"/>
    <cellStyle name="T_tien2004_KH 2012- NS -DAU TU LAP 2" xfId="1456"/>
    <cellStyle name="T_tien2004_KH 2012- NS -DAU TU LAP 3" xfId="1457"/>
    <cellStyle name="T_tien2004_KH 2012- NS -DAU TU LAP 4" xfId="1458"/>
    <cellStyle name="T_tien2004_KH 2012- NS -DAU TU LAP 5" xfId="1459"/>
    <cellStyle name="T_TKE-ChoDon-sua" xfId="1460"/>
    <cellStyle name="T_TKE-ChoDon-sua_KH 2012- NS -DAU TU LAP" xfId="1461"/>
    <cellStyle name="T_TKE-ChoDon-sua_KH 2012- NS -DAU TU LAP 2" xfId="1462"/>
    <cellStyle name="T_TKE-ChoDon-sua_KH 2012- NS -DAU TU LAP 3" xfId="1463"/>
    <cellStyle name="T_TKE-ChoDon-sua_KH 2012- NS -DAU TU LAP 4" xfId="1464"/>
    <cellStyle name="T_TKE-ChoDon-sua_KH 2012- NS -DAU TU LAP 5" xfId="1465"/>
    <cellStyle name="T_Tong hop BHTN gui 21 9" xfId="1466"/>
    <cellStyle name="T_Tong hop BHTN gui 21 9_Copy of Bao cao luong ND 66 gui Bo TC fix 2" xfId="1467"/>
    <cellStyle name="T_Tong hop BHTN gui 21 9_Tong hop luong ND 66 Huyen - Hung 08 12" xfId="1468"/>
    <cellStyle name="T_Tong hop BHTN gui 21 9_Tong hop luong ND 66 Huyen - Hung 26 11" xfId="1469"/>
    <cellStyle name="T_Tong hop BHTN gui 21 9_Tong hop luong ND 66 Huyen - Hung 27 11" xfId="1470"/>
    <cellStyle name="T_Tong hop khoi luong Dot 3" xfId="1471"/>
    <cellStyle name="T_Tong hop khoi luong Dot 3_KH 2012- NS -DAU TU LAP" xfId="1472"/>
    <cellStyle name="T_Tong hop khoi luong Dot 3_KH 2012- NS -DAU TU LAP 2" xfId="1473"/>
    <cellStyle name="T_Tong hop khoi luong Dot 3_KH 2012- NS -DAU TU LAP 3" xfId="1474"/>
    <cellStyle name="T_Tong hop khoi luong Dot 3_KH 2012- NS -DAU TU LAP 4" xfId="1475"/>
    <cellStyle name="T_Tong hop khoi luong Dot 3_KH 2012- NS -DAU TU LAP 5" xfId="1476"/>
    <cellStyle name="T_Von gui STC" xfId="1477"/>
    <cellStyle name="T_Von gui STC 2" xfId="1478"/>
    <cellStyle name="T_Von gui STC 3" xfId="1479"/>
    <cellStyle name="T_Von gui STC 4" xfId="1480"/>
    <cellStyle name="T_Von gui STC 5" xfId="1481"/>
    <cellStyle name="T_Von gui STC-1" xfId="1482"/>
    <cellStyle name="T_Von gui STC-1 2" xfId="1483"/>
    <cellStyle name="T_Von gui STC-1 3" xfId="1484"/>
    <cellStyle name="T_Von gui STC-1 4" xfId="1485"/>
    <cellStyle name="T_Von gui STC-1 5" xfId="1486"/>
    <cellStyle name="T_von XDCB" xfId="1487"/>
    <cellStyle name="T_von XDCB 2" xfId="1488"/>
    <cellStyle name="T_von XDCB 3" xfId="1489"/>
    <cellStyle name="T_von XDCB 4" xfId="1490"/>
    <cellStyle name="T_von XDCB 5" xfId="1491"/>
    <cellStyle name="T_Worksheet in D: ... Hoan thien 5goi theo KL cu 28-06 4.Cong 5goi Coc 33-Km1+490.13 Cong coc 33-km1+490.13" xfId="1492"/>
    <cellStyle name="T_Worksheet in D: ... Hoan thien 5goi theo KL cu 28-06 4.Cong 5goi Coc 33-Km1+490.13 Cong coc 33-km1+490.13_KH 2012- NS -DAU TU LAP" xfId="1493"/>
    <cellStyle name="T_Worksheet in D: ... Hoan thien 5goi theo KL cu 28-06 4.Cong 5goi Coc 33-Km1+490.13 Cong coc 33-km1+490.13_KH 2012- NS -DAU TU LAP 2" xfId="1494"/>
    <cellStyle name="T_Worksheet in D: ... Hoan thien 5goi theo KL cu 28-06 4.Cong 5goi Coc 33-Km1+490.13 Cong coc 33-km1+490.13_KH 2012- NS -DAU TU LAP 3" xfId="1495"/>
    <cellStyle name="T_Worksheet in D: ... Hoan thien 5goi theo KL cu 28-06 4.Cong 5goi Coc 33-Km1+490.13 Cong coc 33-km1+490.13_KH 2012- NS -DAU TU LAP 4" xfId="1496"/>
    <cellStyle name="T_Worksheet in D: ... Hoan thien 5goi theo KL cu 28-06 4.Cong 5goi Coc 33-Km1+490.13 Cong coc 33-km1+490.13_KH 2012- NS -DAU TU LAP 5" xfId="1497"/>
    <cellStyle name="Text Indent A" xfId="1498"/>
    <cellStyle name="Text Indent B" xfId="1499"/>
    <cellStyle name="Text Indent C" xfId="1500"/>
    <cellStyle name="th" xfId="1501"/>
    <cellStyle name="þ_x001D_ð¤_x000C_¯þ_x0014_&#13;¨þU_x0001_À_x0004_ _x0015__x000F__x0001__x0001_" xfId="1502"/>
    <cellStyle name="þ_x001D_ð·_x000C_æþ'&#13;ßþU_x0001_Ø_x0005_ü_x0014__x0007__x0001__x0001_" xfId="1503"/>
    <cellStyle name="þ_x001D_ðÇ%Uý—&amp;Hý9_x0008_Ÿ s&#10;_x0007__x0001__x0001_" xfId="1504"/>
    <cellStyle name="þ_x001D_ðK_x000C_Fý_x001B_&#13;9ýU_x0001_Ð_x0008_¦)_x0007__x0001__x0001_" xfId="1505"/>
    <cellStyle name="thuong-10" xfId="1506"/>
    <cellStyle name="thuong-11" xfId="1507"/>
    <cellStyle name="Thuyet minh" xfId="1508"/>
    <cellStyle name="Tiêu đề" xfId="1509"/>
    <cellStyle name="Tính toán" xfId="1510"/>
    <cellStyle name="tit1" xfId="1511"/>
    <cellStyle name="tit2" xfId="1512"/>
    <cellStyle name="tit3" xfId="1513"/>
    <cellStyle name="tit4" xfId="1514"/>
    <cellStyle name="Title" xfId="1515"/>
    <cellStyle name="Title 2" xfId="1516"/>
    <cellStyle name="Tổng" xfId="1517"/>
    <cellStyle name="Tong so" xfId="1518"/>
    <cellStyle name="tong so 1" xfId="1519"/>
    <cellStyle name="Tổng_mãu Quyên gửi" xfId="1520"/>
    <cellStyle name="Tongcong" xfId="1521"/>
    <cellStyle name="Tốt" xfId="1522"/>
    <cellStyle name="Total" xfId="1523"/>
    <cellStyle name="Total 2" xfId="1524"/>
    <cellStyle name="trang" xfId="1525"/>
    <cellStyle name="Trung tính" xfId="1526"/>
    <cellStyle name="u" xfId="1527"/>
    <cellStyle name="Valuta (0)_CALPREZZ" xfId="1528"/>
    <cellStyle name="Valuta_ PESO ELETTR." xfId="1529"/>
    <cellStyle name="Văn bản Cảnh báo" xfId="1530"/>
    <cellStyle name="Văn bản Giải thích" xfId="1531"/>
    <cellStyle name="VANG1" xfId="1532"/>
    <cellStyle name="viet" xfId="1533"/>
    <cellStyle name="viet2" xfId="1534"/>
    <cellStyle name="vn time 10" xfId="1535"/>
    <cellStyle name="Vn Time 13" xfId="1536"/>
    <cellStyle name="Vn Time 14" xfId="1537"/>
    <cellStyle name="vn_time" xfId="1538"/>
    <cellStyle name="vnbo" xfId="1539"/>
    <cellStyle name="vnhead1" xfId="1540"/>
    <cellStyle name="vnhead2" xfId="1541"/>
    <cellStyle name="vnhead3" xfId="1542"/>
    <cellStyle name="vnhead4" xfId="1543"/>
    <cellStyle name="vntxt1" xfId="1544"/>
    <cellStyle name="vntxt2" xfId="1545"/>
    <cellStyle name="W_STDFOR" xfId="1546"/>
    <cellStyle name="Währung [0]_Compiling Utility Macros" xfId="1547"/>
    <cellStyle name="Währung_Compiling Utility Macros" xfId="1548"/>
    <cellStyle name="Walutowy [0]_Invoices2001Slovakia" xfId="1549"/>
    <cellStyle name="Walutowy_Invoices2001Slovakia" xfId="1550"/>
    <cellStyle name="Warning Text" xfId="1551"/>
    <cellStyle name="Warning Text 2" xfId="1552"/>
    <cellStyle name="Xấu" xfId="1553"/>
    <cellStyle name="xuan" xfId="1554"/>
    <cellStyle name="똿뗦먛귟 [0.00]_PRODUCT DETAIL Q1" xfId="1555"/>
    <cellStyle name="똿뗦먛귟_PRODUCT DETAIL Q1" xfId="1556"/>
    <cellStyle name="믅됞 [0.00]_PRODUCT DETAIL Q1" xfId="1557"/>
    <cellStyle name="믅됞_PRODUCT DETAIL Q1" xfId="1558"/>
    <cellStyle name="백분율_95" xfId="1559"/>
    <cellStyle name="뷭?_BOOKSHIP" xfId="1560"/>
    <cellStyle name="一般_00Q3902REV.1" xfId="1561"/>
    <cellStyle name="千分位[0]_00Q3902REV.1" xfId="1562"/>
    <cellStyle name="千分位_00Q3902REV.1" xfId="1563"/>
    <cellStyle name="콤마 [ - 유형1" xfId="1564"/>
    <cellStyle name="콤마 [ - 유형2" xfId="1565"/>
    <cellStyle name="콤마 [ - 유형3" xfId="1566"/>
    <cellStyle name="콤마 [ - 유형4" xfId="1567"/>
    <cellStyle name="콤마 [ - 유형5" xfId="1568"/>
    <cellStyle name="콤마 [ - 유형6" xfId="1569"/>
    <cellStyle name="콤마 [ - 유형7" xfId="1570"/>
    <cellStyle name="콤마 [ - 유형8" xfId="1571"/>
    <cellStyle name="콤마 [0]_ 비목별 월별기술 " xfId="1572"/>
    <cellStyle name="콤마_ 비목별 월별기술 " xfId="1573"/>
    <cellStyle name="통화 [0]_1202" xfId="1574"/>
    <cellStyle name="통화_1202" xfId="1575"/>
    <cellStyle name="표준_(정보부문)월별인원계획" xfId="1576"/>
    <cellStyle name="桁区切り_工費" xfId="1577"/>
    <cellStyle name="標準_BOQ-08" xfId="1578"/>
    <cellStyle name="貨幣 [0]_00Q3902REV.1" xfId="1579"/>
    <cellStyle name="貨幣[0]_BRE" xfId="1580"/>
    <cellStyle name="貨幣_00Q3902REV.1" xfId="1581"/>
    <cellStyle name=" [0.00]_ Att. 1- Cover" xfId="1582"/>
    <cellStyle name="_ Att. 1- Cover" xfId="1583"/>
    <cellStyle name="?_ Att. 1- Cover" xfId="15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11</xdr:row>
      <xdr:rowOff>133350</xdr:rowOff>
    </xdr:from>
    <xdr:to>
      <xdr:col>1</xdr:col>
      <xdr:colOff>1171575</xdr:colOff>
      <xdr:row>12</xdr:row>
      <xdr:rowOff>133350</xdr:rowOff>
    </xdr:to>
    <xdr:sp>
      <xdr:nvSpPr>
        <xdr:cNvPr id="1" name="Line 1"/>
        <xdr:cNvSpPr>
          <a:spLocks/>
        </xdr:cNvSpPr>
      </xdr:nvSpPr>
      <xdr:spPr>
        <a:xfrm>
          <a:off x="1219200" y="3390900"/>
          <a:ext cx="3429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N\NAM%202014\SU%20NGHIEP\CONG%20VAN\NHU%20CAU%20KINH%20PHI%20THUC%20HIEN%20NGH&#7882;%20DINH%20116%20NAM%202014%20SO%20NN%20VA%20PT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 116 8"/>
      <sheetName val="PC LNAM 8a"/>
      <sheetName val="Tro cap 8b"/>
      <sheetName val="PCTH 8c"/>
      <sheetName val="Tquan, khac 116 8e"/>
    </sheetNames>
    <sheetDataSet>
      <sheetData sheetId="1">
        <row r="10">
          <cell r="C10">
            <v>3</v>
          </cell>
          <cell r="I10">
            <v>20.7</v>
          </cell>
        </row>
        <row r="15">
          <cell r="C15">
            <v>1</v>
          </cell>
          <cell r="I15">
            <v>4.0249999999999995</v>
          </cell>
        </row>
        <row r="17">
          <cell r="C17">
            <v>6</v>
          </cell>
          <cell r="I17">
            <v>34.5</v>
          </cell>
        </row>
      </sheetData>
      <sheetData sheetId="2">
        <row r="13">
          <cell r="D13">
            <v>1</v>
          </cell>
          <cell r="J13">
            <v>11.5</v>
          </cell>
        </row>
        <row r="15">
          <cell r="D15">
            <v>2</v>
          </cell>
          <cell r="J15">
            <v>23</v>
          </cell>
        </row>
      </sheetData>
      <sheetData sheetId="3">
        <row r="11">
          <cell r="D11">
            <v>36</v>
          </cell>
          <cell r="J11">
            <v>887.5958939999999</v>
          </cell>
        </row>
        <row r="57">
          <cell r="D57">
            <v>3</v>
          </cell>
          <cell r="J57">
            <v>64.58555249999999</v>
          </cell>
        </row>
        <row r="61">
          <cell r="D61">
            <v>14</v>
          </cell>
          <cell r="J61">
            <v>213.98509999999993</v>
          </cell>
        </row>
        <row r="76">
          <cell r="D76">
            <v>19</v>
          </cell>
          <cell r="J76">
            <v>479.7370934999999</v>
          </cell>
        </row>
        <row r="96">
          <cell r="D96">
            <v>10</v>
          </cell>
          <cell r="J96">
            <v>243.91822</v>
          </cell>
        </row>
        <row r="107">
          <cell r="D107">
            <v>1</v>
          </cell>
          <cell r="J107">
            <v>19.8996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29"/>
  <sheetViews>
    <sheetView tabSelected="1" workbookViewId="0" topLeftCell="F16">
      <selection activeCell="I28" sqref="I28"/>
    </sheetView>
  </sheetViews>
  <sheetFormatPr defaultColWidth="8.796875" defaultRowHeight="15"/>
  <cols>
    <col min="1" max="1" width="4" style="624" customWidth="1"/>
    <col min="2" max="2" width="22.5" style="624" customWidth="1"/>
    <col min="3" max="3" width="9.8984375" style="624" customWidth="1"/>
    <col min="4" max="4" width="5.8984375" style="624" customWidth="1"/>
    <col min="5" max="5" width="8.3984375" style="624" customWidth="1"/>
    <col min="6" max="6" width="6.09765625" style="624" customWidth="1"/>
    <col min="7" max="7" width="10" style="624" customWidth="1"/>
    <col min="8" max="8" width="6.19921875" style="624" customWidth="1"/>
    <col min="9" max="9" width="8.3984375" style="624" customWidth="1"/>
    <col min="10" max="10" width="6" style="624" customWidth="1"/>
    <col min="11" max="11" width="6.59765625" style="624" customWidth="1"/>
    <col min="12" max="12" width="6" style="624" customWidth="1"/>
    <col min="13" max="13" width="7.09765625" style="624" customWidth="1"/>
    <col min="14" max="14" width="5.8984375" style="624" customWidth="1"/>
    <col min="15" max="15" width="8.09765625" style="624" customWidth="1"/>
    <col min="16" max="16" width="6.09765625" style="624" customWidth="1"/>
    <col min="17" max="17" width="10.3984375" style="624" customWidth="1"/>
    <col min="18" max="18" width="12.3984375" style="627" bestFit="1" customWidth="1"/>
    <col min="19" max="19" width="10" style="628" bestFit="1" customWidth="1"/>
    <col min="20" max="16384" width="9.09765625" style="624" customWidth="1"/>
  </cols>
  <sheetData>
    <row r="1" spans="1:19" s="617" customFormat="1" ht="16.5">
      <c r="A1" s="878" t="s">
        <v>437</v>
      </c>
      <c r="B1" s="878"/>
      <c r="C1" s="878"/>
      <c r="D1" s="694"/>
      <c r="Q1" s="695" t="s">
        <v>568</v>
      </c>
      <c r="R1" s="622"/>
      <c r="S1" s="620"/>
    </row>
    <row r="2" spans="1:19" s="617" customFormat="1" ht="15.75">
      <c r="A2" s="879" t="s">
        <v>439</v>
      </c>
      <c r="B2" s="879"/>
      <c r="C2" s="879"/>
      <c r="R2" s="622"/>
      <c r="S2" s="620"/>
    </row>
    <row r="3" spans="1:19" s="617" customFormat="1" ht="15.75">
      <c r="A3" s="887" t="s">
        <v>569</v>
      </c>
      <c r="B3" s="887"/>
      <c r="C3" s="887"/>
      <c r="D3" s="887"/>
      <c r="E3" s="887"/>
      <c r="F3" s="887"/>
      <c r="G3" s="887"/>
      <c r="H3" s="887"/>
      <c r="I3" s="887"/>
      <c r="J3" s="887"/>
      <c r="K3" s="887"/>
      <c r="L3" s="887"/>
      <c r="M3" s="887"/>
      <c r="N3" s="887"/>
      <c r="O3" s="887"/>
      <c r="P3" s="887"/>
      <c r="Q3" s="887"/>
      <c r="R3" s="622"/>
      <c r="S3" s="620"/>
    </row>
    <row r="4" spans="1:19" s="617" customFormat="1" ht="15.75">
      <c r="A4" s="887" t="s">
        <v>570</v>
      </c>
      <c r="B4" s="887"/>
      <c r="C4" s="887"/>
      <c r="D4" s="887"/>
      <c r="E4" s="887"/>
      <c r="F4" s="887"/>
      <c r="G4" s="887"/>
      <c r="H4" s="887"/>
      <c r="I4" s="887"/>
      <c r="J4" s="887"/>
      <c r="K4" s="887"/>
      <c r="L4" s="887"/>
      <c r="M4" s="887"/>
      <c r="N4" s="887"/>
      <c r="O4" s="887"/>
      <c r="P4" s="887"/>
      <c r="Q4" s="887"/>
      <c r="R4" s="622"/>
      <c r="S4" s="620"/>
    </row>
    <row r="5" spans="1:19" s="617" customFormat="1" ht="15.75">
      <c r="A5" s="887" t="s">
        <v>571</v>
      </c>
      <c r="B5" s="887"/>
      <c r="C5" s="887"/>
      <c r="D5" s="887"/>
      <c r="E5" s="887"/>
      <c r="F5" s="887"/>
      <c r="G5" s="887"/>
      <c r="H5" s="887"/>
      <c r="I5" s="887"/>
      <c r="J5" s="887"/>
      <c r="K5" s="887"/>
      <c r="L5" s="887"/>
      <c r="M5" s="887"/>
      <c r="N5" s="887"/>
      <c r="O5" s="887"/>
      <c r="P5" s="887"/>
      <c r="Q5" s="887"/>
      <c r="R5" s="622"/>
      <c r="S5" s="620"/>
    </row>
    <row r="6" spans="1:19" s="617" customFormat="1" ht="15.75">
      <c r="A6" s="887" t="s">
        <v>677</v>
      </c>
      <c r="B6" s="887"/>
      <c r="C6" s="887"/>
      <c r="D6" s="887"/>
      <c r="E6" s="887"/>
      <c r="F6" s="887"/>
      <c r="G6" s="887"/>
      <c r="H6" s="887"/>
      <c r="I6" s="887"/>
      <c r="J6" s="887"/>
      <c r="K6" s="887"/>
      <c r="L6" s="887"/>
      <c r="M6" s="887"/>
      <c r="N6" s="887"/>
      <c r="O6" s="887"/>
      <c r="P6" s="887"/>
      <c r="Q6" s="887"/>
      <c r="R6" s="622"/>
      <c r="S6" s="620"/>
    </row>
    <row r="7" spans="1:19" s="617" customFormat="1" ht="15.75">
      <c r="A7" s="887"/>
      <c r="B7" s="887"/>
      <c r="C7" s="887"/>
      <c r="D7" s="887"/>
      <c r="E7" s="887"/>
      <c r="F7" s="887"/>
      <c r="G7" s="887"/>
      <c r="H7" s="887"/>
      <c r="I7" s="887"/>
      <c r="J7" s="887"/>
      <c r="K7" s="887"/>
      <c r="L7" s="887"/>
      <c r="M7" s="887"/>
      <c r="N7" s="887"/>
      <c r="O7" s="887"/>
      <c r="P7" s="887"/>
      <c r="Q7" s="887"/>
      <c r="R7" s="622"/>
      <c r="S7" s="620"/>
    </row>
    <row r="8" spans="2:3" ht="12.75">
      <c r="B8" s="625"/>
      <c r="C8" s="626"/>
    </row>
    <row r="9" spans="3:17" ht="14.25" customHeight="1">
      <c r="C9" s="626"/>
      <c r="P9" s="888" t="s">
        <v>440</v>
      </c>
      <c r="Q9" s="888"/>
    </row>
    <row r="10" spans="1:20" s="698" customFormat="1" ht="91.5" customHeight="1">
      <c r="A10" s="883" t="s">
        <v>558</v>
      </c>
      <c r="B10" s="885" t="s">
        <v>559</v>
      </c>
      <c r="C10" s="883" t="s">
        <v>560</v>
      </c>
      <c r="D10" s="880" t="s">
        <v>572</v>
      </c>
      <c r="E10" s="880"/>
      <c r="F10" s="880" t="s">
        <v>7</v>
      </c>
      <c r="G10" s="880"/>
      <c r="H10" s="880" t="s">
        <v>573</v>
      </c>
      <c r="I10" s="880"/>
      <c r="J10" s="880" t="s">
        <v>574</v>
      </c>
      <c r="K10" s="880"/>
      <c r="L10" s="880" t="s">
        <v>575</v>
      </c>
      <c r="M10" s="880"/>
      <c r="N10" s="880" t="s">
        <v>561</v>
      </c>
      <c r="O10" s="880"/>
      <c r="P10" s="880" t="s">
        <v>562</v>
      </c>
      <c r="Q10" s="880"/>
      <c r="R10" s="697"/>
      <c r="S10" s="697"/>
      <c r="T10" s="697"/>
    </row>
    <row r="11" spans="1:19" s="698" customFormat="1" ht="112.5" customHeight="1">
      <c r="A11" s="884"/>
      <c r="B11" s="886"/>
      <c r="C11" s="884"/>
      <c r="D11" s="696" t="s">
        <v>576</v>
      </c>
      <c r="E11" s="696" t="s">
        <v>62</v>
      </c>
      <c r="F11" s="696" t="s">
        <v>576</v>
      </c>
      <c r="G11" s="696" t="s">
        <v>62</v>
      </c>
      <c r="H11" s="696" t="s">
        <v>576</v>
      </c>
      <c r="I11" s="696" t="s">
        <v>62</v>
      </c>
      <c r="J11" s="696" t="s">
        <v>576</v>
      </c>
      <c r="K11" s="696" t="s">
        <v>62</v>
      </c>
      <c r="L11" s="696" t="s">
        <v>576</v>
      </c>
      <c r="M11" s="696" t="s">
        <v>62</v>
      </c>
      <c r="N11" s="696" t="s">
        <v>576</v>
      </c>
      <c r="O11" s="696" t="s">
        <v>62</v>
      </c>
      <c r="P11" s="696" t="s">
        <v>576</v>
      </c>
      <c r="Q11" s="696" t="s">
        <v>62</v>
      </c>
      <c r="R11" s="699"/>
      <c r="S11" s="700"/>
    </row>
    <row r="12" spans="1:19" s="640" customFormat="1" ht="15">
      <c r="A12" s="701"/>
      <c r="B12" s="702" t="s">
        <v>565</v>
      </c>
      <c r="C12" s="703">
        <f>SUM(C13:C19)</f>
        <v>2003.44646</v>
      </c>
      <c r="D12" s="704">
        <f aca="true" t="shared" si="0" ref="D12:Q12">SUM(D13:D19)</f>
        <v>10</v>
      </c>
      <c r="E12" s="703">
        <f t="shared" si="0"/>
        <v>59.224999999999994</v>
      </c>
      <c r="F12" s="704">
        <f t="shared" si="0"/>
        <v>83</v>
      </c>
      <c r="G12" s="703">
        <f t="shared" si="0"/>
        <v>1909.7214599999998</v>
      </c>
      <c r="H12" s="704">
        <f t="shared" si="0"/>
        <v>3</v>
      </c>
      <c r="I12" s="703">
        <f t="shared" si="0"/>
        <v>34.5</v>
      </c>
      <c r="J12" s="703">
        <f t="shared" si="0"/>
        <v>0</v>
      </c>
      <c r="K12" s="703">
        <f t="shared" si="0"/>
        <v>0</v>
      </c>
      <c r="L12" s="703">
        <f t="shared" si="0"/>
        <v>0</v>
      </c>
      <c r="M12" s="703">
        <f t="shared" si="0"/>
        <v>0</v>
      </c>
      <c r="N12" s="703">
        <f t="shared" si="0"/>
        <v>0</v>
      </c>
      <c r="O12" s="703">
        <f t="shared" si="0"/>
        <v>0</v>
      </c>
      <c r="P12" s="703">
        <f t="shared" si="0"/>
        <v>0</v>
      </c>
      <c r="Q12" s="703">
        <f t="shared" si="0"/>
        <v>0</v>
      </c>
      <c r="R12" s="705"/>
      <c r="S12" s="639"/>
    </row>
    <row r="13" spans="1:19" s="640" customFormat="1" ht="15">
      <c r="A13" s="706">
        <v>1</v>
      </c>
      <c r="B13" s="707" t="s">
        <v>460</v>
      </c>
      <c r="C13" s="708">
        <f aca="true" t="shared" si="1" ref="C13:C18">E13+G13+I13+K13+M13+O13+Q13</f>
        <v>908.295894</v>
      </c>
      <c r="D13" s="709">
        <f>'[1]PC LNAM 8a'!C10</f>
        <v>3</v>
      </c>
      <c r="E13" s="708">
        <f>'[1]PC LNAM 8a'!I10</f>
        <v>20.7</v>
      </c>
      <c r="F13" s="709">
        <f>'[1]PCTH 8c'!D11</f>
        <v>36</v>
      </c>
      <c r="G13" s="708">
        <f>'[1]PCTH 8c'!J11</f>
        <v>887.5958939999999</v>
      </c>
      <c r="H13" s="709"/>
      <c r="I13" s="708"/>
      <c r="J13" s="709"/>
      <c r="K13" s="709"/>
      <c r="L13" s="709"/>
      <c r="M13" s="709"/>
      <c r="N13" s="709"/>
      <c r="O13" s="708"/>
      <c r="P13" s="709"/>
      <c r="Q13" s="708"/>
      <c r="R13" s="705"/>
      <c r="S13" s="639"/>
    </row>
    <row r="14" spans="1:19" s="640" customFormat="1" ht="15">
      <c r="A14" s="710">
        <v>2</v>
      </c>
      <c r="B14" s="711" t="s">
        <v>468</v>
      </c>
      <c r="C14" s="712">
        <f t="shared" si="1"/>
        <v>80.1105525</v>
      </c>
      <c r="D14" s="713">
        <f>'[1]PC LNAM 8a'!C15</f>
        <v>1</v>
      </c>
      <c r="E14" s="712">
        <f>'[1]PC LNAM 8a'!I15</f>
        <v>4.0249999999999995</v>
      </c>
      <c r="F14" s="713">
        <f>'[1]PCTH 8c'!D57</f>
        <v>3</v>
      </c>
      <c r="G14" s="712">
        <f>'[1]PCTH 8c'!J57</f>
        <v>64.58555249999999</v>
      </c>
      <c r="H14" s="713">
        <f>'[1]Tro cap 8b'!D13</f>
        <v>1</v>
      </c>
      <c r="I14" s="712">
        <f>'[1]Tro cap 8b'!J13</f>
        <v>11.5</v>
      </c>
      <c r="J14" s="713"/>
      <c r="K14" s="713"/>
      <c r="L14" s="713"/>
      <c r="M14" s="713"/>
      <c r="N14" s="713"/>
      <c r="O14" s="712"/>
      <c r="P14" s="713"/>
      <c r="Q14" s="712"/>
      <c r="R14" s="705"/>
      <c r="S14" s="639"/>
    </row>
    <row r="15" spans="1:19" s="640" customFormat="1" ht="15">
      <c r="A15" s="710">
        <v>3</v>
      </c>
      <c r="B15" s="711" t="s">
        <v>540</v>
      </c>
      <c r="C15" s="712">
        <f t="shared" si="1"/>
        <v>213.98509999999993</v>
      </c>
      <c r="D15" s="713"/>
      <c r="E15" s="712"/>
      <c r="F15" s="713">
        <f>'[1]PCTH 8c'!D61</f>
        <v>14</v>
      </c>
      <c r="G15" s="712">
        <f>'[1]PCTH 8c'!J61</f>
        <v>213.98509999999993</v>
      </c>
      <c r="H15" s="713"/>
      <c r="I15" s="712"/>
      <c r="J15" s="713"/>
      <c r="K15" s="713"/>
      <c r="L15" s="713"/>
      <c r="M15" s="713"/>
      <c r="N15" s="713"/>
      <c r="O15" s="712"/>
      <c r="P15" s="713"/>
      <c r="Q15" s="712"/>
      <c r="R15" s="705"/>
      <c r="S15" s="639"/>
    </row>
    <row r="16" spans="1:19" s="632" customFormat="1" ht="15">
      <c r="A16" s="710">
        <v>4</v>
      </c>
      <c r="B16" s="711" t="s">
        <v>542</v>
      </c>
      <c r="C16" s="712">
        <f t="shared" si="1"/>
        <v>479.7370934999999</v>
      </c>
      <c r="D16" s="714"/>
      <c r="E16" s="712"/>
      <c r="F16" s="714">
        <f>'[1]PCTH 8c'!D76</f>
        <v>19</v>
      </c>
      <c r="G16" s="712">
        <f>'[1]PCTH 8c'!J76</f>
        <v>479.7370934999999</v>
      </c>
      <c r="H16" s="714"/>
      <c r="I16" s="712"/>
      <c r="J16" s="714"/>
      <c r="K16" s="714"/>
      <c r="L16" s="714"/>
      <c r="M16" s="714"/>
      <c r="N16" s="714"/>
      <c r="O16" s="712"/>
      <c r="P16" s="714"/>
      <c r="Q16" s="712"/>
      <c r="R16" s="715"/>
      <c r="S16" s="633"/>
    </row>
    <row r="17" spans="1:19" s="632" customFormat="1" ht="15">
      <c r="A17" s="710">
        <v>5</v>
      </c>
      <c r="B17" s="711" t="s">
        <v>469</v>
      </c>
      <c r="C17" s="712">
        <f t="shared" si="1"/>
        <v>301.41822</v>
      </c>
      <c r="D17" s="714">
        <f>'[1]PC LNAM 8a'!C17</f>
        <v>6</v>
      </c>
      <c r="E17" s="712">
        <f>'[1]PC LNAM 8a'!I17</f>
        <v>34.5</v>
      </c>
      <c r="F17" s="714">
        <f>'[1]PCTH 8c'!D96</f>
        <v>10</v>
      </c>
      <c r="G17" s="712">
        <f>'[1]PCTH 8c'!J96</f>
        <v>243.91822</v>
      </c>
      <c r="H17" s="714">
        <f>'[1]Tro cap 8b'!D15</f>
        <v>2</v>
      </c>
      <c r="I17" s="712">
        <f>'[1]Tro cap 8b'!J15</f>
        <v>23</v>
      </c>
      <c r="J17" s="714"/>
      <c r="K17" s="714"/>
      <c r="L17" s="714"/>
      <c r="M17" s="714"/>
      <c r="N17" s="714"/>
      <c r="O17" s="712"/>
      <c r="P17" s="714"/>
      <c r="Q17" s="712"/>
      <c r="R17" s="715"/>
      <c r="S17" s="633"/>
    </row>
    <row r="18" spans="1:19" s="632" customFormat="1" ht="30">
      <c r="A18" s="710">
        <v>6</v>
      </c>
      <c r="B18" s="711" t="s">
        <v>551</v>
      </c>
      <c r="C18" s="712">
        <f t="shared" si="1"/>
        <v>19.8996</v>
      </c>
      <c r="D18" s="714"/>
      <c r="E18" s="712"/>
      <c r="F18" s="714">
        <f>'[1]PCTH 8c'!D107</f>
        <v>1</v>
      </c>
      <c r="G18" s="712">
        <f>'[1]PCTH 8c'!J107</f>
        <v>19.8996</v>
      </c>
      <c r="H18" s="714"/>
      <c r="I18" s="712"/>
      <c r="J18" s="714"/>
      <c r="K18" s="714"/>
      <c r="L18" s="714"/>
      <c r="M18" s="714"/>
      <c r="N18" s="714"/>
      <c r="O18" s="712"/>
      <c r="P18" s="714"/>
      <c r="Q18" s="712"/>
      <c r="R18" s="715"/>
      <c r="S18" s="633"/>
    </row>
    <row r="19" spans="1:19" s="632" customFormat="1" ht="15" customHeight="1">
      <c r="A19" s="710"/>
      <c r="B19" s="720"/>
      <c r="C19" s="712"/>
      <c r="D19" s="714"/>
      <c r="E19" s="712"/>
      <c r="F19" s="714"/>
      <c r="G19" s="712"/>
      <c r="H19" s="714"/>
      <c r="I19" s="712"/>
      <c r="J19" s="714"/>
      <c r="K19" s="714"/>
      <c r="L19" s="714"/>
      <c r="M19" s="714"/>
      <c r="N19" s="714"/>
      <c r="O19" s="712"/>
      <c r="P19" s="714"/>
      <c r="Q19" s="712"/>
      <c r="R19" s="715"/>
      <c r="S19" s="633"/>
    </row>
    <row r="20" spans="1:17" ht="12.75">
      <c r="A20" s="716"/>
      <c r="B20" s="716"/>
      <c r="C20" s="716"/>
      <c r="D20" s="716"/>
      <c r="E20" s="716"/>
      <c r="F20" s="716"/>
      <c r="G20" s="716"/>
      <c r="H20" s="716"/>
      <c r="I20" s="716"/>
      <c r="J20" s="716"/>
      <c r="K20" s="716"/>
      <c r="L20" s="716"/>
      <c r="M20" s="716"/>
      <c r="N20" s="716"/>
      <c r="O20" s="716"/>
      <c r="P20" s="716"/>
      <c r="Q20" s="716"/>
    </row>
    <row r="21" spans="1:17" ht="12.75">
      <c r="A21" s="717"/>
      <c r="B21" s="717"/>
      <c r="C21" s="717"/>
      <c r="D21" s="717"/>
      <c r="E21" s="717"/>
      <c r="F21" s="717"/>
      <c r="G21" s="717"/>
      <c r="H21" s="717"/>
      <c r="I21" s="717"/>
      <c r="J21" s="717"/>
      <c r="K21" s="717"/>
      <c r="L21" s="718"/>
      <c r="M21" s="718"/>
      <c r="N21" s="718"/>
      <c r="O21" s="718"/>
      <c r="P21" s="717"/>
      <c r="Q21" s="717"/>
    </row>
    <row r="22" spans="12:15" ht="15">
      <c r="L22" s="881" t="s">
        <v>702</v>
      </c>
      <c r="M22" s="881"/>
      <c r="N22" s="881"/>
      <c r="O22" s="881"/>
    </row>
    <row r="23" spans="3:19" s="640" customFormat="1" ht="15">
      <c r="C23" s="719" t="s">
        <v>43</v>
      </c>
      <c r="G23" s="719" t="s">
        <v>577</v>
      </c>
      <c r="H23" s="719"/>
      <c r="I23" s="719"/>
      <c r="J23" s="423"/>
      <c r="K23" s="423"/>
      <c r="L23" s="882" t="s">
        <v>578</v>
      </c>
      <c r="M23" s="882"/>
      <c r="N23" s="882"/>
      <c r="O23" s="882"/>
      <c r="R23" s="705"/>
      <c r="S23" s="639"/>
    </row>
    <row r="24" spans="8:12" ht="15.75">
      <c r="H24" s="369"/>
      <c r="I24" s="369"/>
      <c r="J24" s="369"/>
      <c r="K24" s="369"/>
      <c r="L24" s="369"/>
    </row>
    <row r="25" spans="8:12" ht="15.75">
      <c r="H25" s="370"/>
      <c r="I25" s="370"/>
      <c r="J25" s="370"/>
      <c r="K25" s="370"/>
      <c r="L25" s="370"/>
    </row>
    <row r="29" spans="3:19" s="632" customFormat="1" ht="14.25">
      <c r="C29" s="632" t="s">
        <v>579</v>
      </c>
      <c r="G29" s="719" t="s">
        <v>580</v>
      </c>
      <c r="H29" s="719"/>
      <c r="I29" s="719"/>
      <c r="R29" s="715"/>
      <c r="S29" s="633"/>
    </row>
  </sheetData>
  <mergeCells count="20">
    <mergeCell ref="A1:C1"/>
    <mergeCell ref="A2:C2"/>
    <mergeCell ref="A3:Q3"/>
    <mergeCell ref="A4:Q4"/>
    <mergeCell ref="A5:Q5"/>
    <mergeCell ref="A6:Q6"/>
    <mergeCell ref="A7:Q7"/>
    <mergeCell ref="P9:Q9"/>
    <mergeCell ref="A10:A11"/>
    <mergeCell ref="B10:B11"/>
    <mergeCell ref="C10:C11"/>
    <mergeCell ref="D10:E10"/>
    <mergeCell ref="F10:G10"/>
    <mergeCell ref="H10:I10"/>
    <mergeCell ref="J10:K10"/>
    <mergeCell ref="L10:M10"/>
    <mergeCell ref="N10:O10"/>
    <mergeCell ref="P10:Q10"/>
    <mergeCell ref="L22:O22"/>
    <mergeCell ref="L23:O2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45"/>
  <sheetViews>
    <sheetView workbookViewId="0" topLeftCell="H28">
      <selection activeCell="K41" sqref="K41"/>
    </sheetView>
  </sheetViews>
  <sheetFormatPr defaultColWidth="8.796875" defaultRowHeight="15"/>
  <cols>
    <col min="1" max="1" width="6.59765625" style="0" customWidth="1"/>
    <col min="2" max="2" width="27.3984375" style="0" customWidth="1"/>
    <col min="5" max="5" width="14.19921875" style="0" customWidth="1"/>
    <col min="6" max="6" width="13.3984375" style="0" customWidth="1"/>
    <col min="7" max="7" width="13.19921875" style="0" customWidth="1"/>
    <col min="8" max="8" width="11.19921875" style="0" customWidth="1"/>
    <col min="9" max="9" width="12.19921875" style="0" customWidth="1"/>
    <col min="11" max="11" width="13.09765625" style="0" customWidth="1"/>
  </cols>
  <sheetData>
    <row r="1" ht="15">
      <c r="L1" s="803" t="s">
        <v>4</v>
      </c>
    </row>
    <row r="2" spans="1:12" ht="18.75">
      <c r="A2" s="935" t="s">
        <v>678</v>
      </c>
      <c r="B2" s="935"/>
      <c r="C2" s="935"/>
      <c r="D2" s="935"/>
      <c r="E2" s="935"/>
      <c r="F2" s="935"/>
      <c r="G2" s="935"/>
      <c r="H2" s="935"/>
      <c r="I2" s="935"/>
      <c r="J2" s="935"/>
      <c r="K2" s="935"/>
      <c r="L2" s="935"/>
    </row>
    <row r="3" spans="1:12" ht="18.75">
      <c r="A3" s="935" t="s">
        <v>2</v>
      </c>
      <c r="B3" s="935"/>
      <c r="C3" s="935"/>
      <c r="D3" s="935"/>
      <c r="E3" s="935"/>
      <c r="F3" s="935"/>
      <c r="G3" s="935"/>
      <c r="H3" s="935"/>
      <c r="I3" s="935"/>
      <c r="J3" s="935"/>
      <c r="K3" s="935"/>
      <c r="L3" s="935"/>
    </row>
    <row r="4" spans="1:12" ht="15.75">
      <c r="A4" s="272"/>
      <c r="B4" s="11"/>
      <c r="C4" s="272"/>
      <c r="D4" s="11"/>
      <c r="E4" s="11"/>
      <c r="F4" s="760"/>
      <c r="G4" s="11"/>
      <c r="H4" s="760"/>
      <c r="I4" s="760"/>
      <c r="J4" s="11"/>
      <c r="K4" s="761" t="s">
        <v>3</v>
      </c>
      <c r="L4" s="11"/>
    </row>
    <row r="5" spans="1:12" ht="15.75">
      <c r="A5" s="936" t="s">
        <v>441</v>
      </c>
      <c r="B5" s="936" t="s">
        <v>116</v>
      </c>
      <c r="C5" s="938" t="s">
        <v>0</v>
      </c>
      <c r="D5" s="938"/>
      <c r="E5" s="936" t="s">
        <v>615</v>
      </c>
      <c r="F5" s="936"/>
      <c r="G5" s="936"/>
      <c r="H5" s="939" t="s">
        <v>612</v>
      </c>
      <c r="I5" s="939" t="s">
        <v>616</v>
      </c>
      <c r="J5" s="936" t="s">
        <v>617</v>
      </c>
      <c r="K5" s="936" t="s">
        <v>699</v>
      </c>
      <c r="L5" s="936" t="s">
        <v>12</v>
      </c>
    </row>
    <row r="6" spans="1:12" ht="110.25">
      <c r="A6" s="936"/>
      <c r="B6" s="937"/>
      <c r="C6" s="271" t="s">
        <v>700</v>
      </c>
      <c r="D6" s="271" t="s">
        <v>618</v>
      </c>
      <c r="E6" s="271" t="s">
        <v>8</v>
      </c>
      <c r="F6" s="762" t="s">
        <v>618</v>
      </c>
      <c r="G6" s="271" t="s">
        <v>611</v>
      </c>
      <c r="H6" s="939"/>
      <c r="I6" s="939"/>
      <c r="J6" s="936"/>
      <c r="K6" s="936"/>
      <c r="L6" s="936"/>
    </row>
    <row r="7" spans="1:12" ht="15">
      <c r="A7" s="763">
        <v>1</v>
      </c>
      <c r="B7" s="763">
        <v>2</v>
      </c>
      <c r="C7" s="763">
        <v>3</v>
      </c>
      <c r="D7" s="763">
        <v>4</v>
      </c>
      <c r="E7" s="763" t="s">
        <v>619</v>
      </c>
      <c r="F7" s="764">
        <v>6</v>
      </c>
      <c r="G7" s="763">
        <v>7</v>
      </c>
      <c r="H7" s="764">
        <v>8</v>
      </c>
      <c r="I7" s="764">
        <v>9</v>
      </c>
      <c r="J7" s="763">
        <v>10</v>
      </c>
      <c r="K7" s="763" t="s">
        <v>620</v>
      </c>
      <c r="L7" s="763"/>
    </row>
    <row r="8" spans="1:12" ht="15.75">
      <c r="A8" s="765"/>
      <c r="B8" s="765" t="s">
        <v>8</v>
      </c>
      <c r="C8" s="765">
        <v>205</v>
      </c>
      <c r="D8" s="766">
        <v>202</v>
      </c>
      <c r="E8" s="767">
        <v>16609687699.808</v>
      </c>
      <c r="F8" s="768">
        <v>16466311219.808</v>
      </c>
      <c r="G8" s="767">
        <v>143376480</v>
      </c>
      <c r="H8" s="768">
        <v>57960000</v>
      </c>
      <c r="I8" s="768">
        <v>4431000000</v>
      </c>
      <c r="J8" s="769">
        <v>0</v>
      </c>
      <c r="K8" s="767">
        <v>21098647699.808002</v>
      </c>
      <c r="L8" s="770"/>
    </row>
    <row r="9" spans="1:12" ht="15.75">
      <c r="A9" s="765"/>
      <c r="B9" s="771" t="s">
        <v>626</v>
      </c>
      <c r="C9" s="772">
        <v>194</v>
      </c>
      <c r="D9" s="772">
        <v>191</v>
      </c>
      <c r="E9" s="767">
        <v>15962327222.808</v>
      </c>
      <c r="F9" s="767">
        <v>15818950742.808</v>
      </c>
      <c r="G9" s="767">
        <v>143376480</v>
      </c>
      <c r="H9" s="767">
        <v>57960000</v>
      </c>
      <c r="I9" s="767">
        <v>4202000000</v>
      </c>
      <c r="J9" s="769">
        <v>0</v>
      </c>
      <c r="K9" s="767">
        <v>20222287222.808002</v>
      </c>
      <c r="L9" s="770"/>
    </row>
    <row r="10" spans="1:12" ht="15.75">
      <c r="A10" s="765"/>
      <c r="B10" s="771" t="s">
        <v>627</v>
      </c>
      <c r="C10" s="772">
        <v>11</v>
      </c>
      <c r="D10" s="772">
        <v>11</v>
      </c>
      <c r="E10" s="767">
        <v>647360477</v>
      </c>
      <c r="F10" s="767">
        <v>647360477</v>
      </c>
      <c r="G10" s="769">
        <v>0</v>
      </c>
      <c r="H10" s="769">
        <v>0</v>
      </c>
      <c r="I10" s="767">
        <v>229000000</v>
      </c>
      <c r="J10" s="769">
        <v>0</v>
      </c>
      <c r="K10" s="767">
        <v>876360477</v>
      </c>
      <c r="L10" s="770"/>
    </row>
    <row r="11" spans="1:12" ht="15.75">
      <c r="A11" s="773">
        <v>1</v>
      </c>
      <c r="B11" s="774" t="s">
        <v>621</v>
      </c>
      <c r="C11" s="773">
        <v>51</v>
      </c>
      <c r="D11" s="773">
        <v>51</v>
      </c>
      <c r="E11" s="775">
        <v>4504809286.007999</v>
      </c>
      <c r="F11" s="776">
        <v>4504809286.007999</v>
      </c>
      <c r="G11" s="777">
        <v>0</v>
      </c>
      <c r="H11" s="776">
        <v>20700000</v>
      </c>
      <c r="I11" s="776">
        <v>1079000000</v>
      </c>
      <c r="J11" s="777">
        <v>0</v>
      </c>
      <c r="K11" s="775">
        <v>5604509000</v>
      </c>
      <c r="L11" s="774"/>
    </row>
    <row r="12" spans="1:12" ht="15.75">
      <c r="A12" s="57"/>
      <c r="B12" s="778" t="s">
        <v>626</v>
      </c>
      <c r="C12" s="57">
        <v>47</v>
      </c>
      <c r="D12" s="59">
        <v>47</v>
      </c>
      <c r="E12" s="779">
        <v>4271495348.4079995</v>
      </c>
      <c r="F12" s="780">
        <v>4271495348.4079995</v>
      </c>
      <c r="G12" s="781"/>
      <c r="H12" s="782">
        <v>20700000</v>
      </c>
      <c r="I12" s="782">
        <v>999000000</v>
      </c>
      <c r="J12" s="781"/>
      <c r="K12" s="783">
        <v>5291195348.407999</v>
      </c>
      <c r="L12" s="4"/>
    </row>
    <row r="13" spans="1:12" ht="15.75">
      <c r="A13" s="57"/>
      <c r="B13" s="778" t="s">
        <v>627</v>
      </c>
      <c r="C13" s="57">
        <v>4</v>
      </c>
      <c r="D13" s="59">
        <v>4</v>
      </c>
      <c r="E13" s="779">
        <v>233313937.6</v>
      </c>
      <c r="F13" s="780">
        <v>233313937.6</v>
      </c>
      <c r="G13" s="781"/>
      <c r="H13" s="782"/>
      <c r="I13" s="782">
        <v>80000000</v>
      </c>
      <c r="J13" s="781"/>
      <c r="K13" s="783">
        <v>313313937.6</v>
      </c>
      <c r="L13" s="4"/>
    </row>
    <row r="14" spans="1:12" ht="15.75">
      <c r="A14" s="773">
        <v>2</v>
      </c>
      <c r="B14" s="774" t="s">
        <v>622</v>
      </c>
      <c r="C14" s="773">
        <v>44</v>
      </c>
      <c r="D14" s="773">
        <v>44</v>
      </c>
      <c r="E14" s="775">
        <v>3410948502.4</v>
      </c>
      <c r="F14" s="776">
        <v>3410948502.4</v>
      </c>
      <c r="G14" s="777">
        <v>0</v>
      </c>
      <c r="H14" s="776">
        <v>16560000</v>
      </c>
      <c r="I14" s="776">
        <v>939000000</v>
      </c>
      <c r="J14" s="777">
        <v>0</v>
      </c>
      <c r="K14" s="775">
        <v>4366509000</v>
      </c>
      <c r="L14" s="774"/>
    </row>
    <row r="15" spans="1:12" ht="15.75">
      <c r="A15" s="57"/>
      <c r="B15" s="778" t="s">
        <v>626</v>
      </c>
      <c r="C15" s="57">
        <v>43</v>
      </c>
      <c r="D15" s="59">
        <v>43</v>
      </c>
      <c r="E15" s="779">
        <v>3347732396.4</v>
      </c>
      <c r="F15" s="782">
        <v>3347732396.4</v>
      </c>
      <c r="G15" s="781"/>
      <c r="H15" s="782">
        <v>16560000</v>
      </c>
      <c r="I15" s="782">
        <v>919000000</v>
      </c>
      <c r="J15" s="781"/>
      <c r="K15" s="783">
        <v>4283292396.4</v>
      </c>
      <c r="L15" s="4"/>
    </row>
    <row r="16" spans="1:12" ht="15.75">
      <c r="A16" s="57"/>
      <c r="B16" s="778" t="s">
        <v>627</v>
      </c>
      <c r="C16" s="57">
        <v>1</v>
      </c>
      <c r="D16" s="59">
        <v>1</v>
      </c>
      <c r="E16" s="779">
        <v>63216106</v>
      </c>
      <c r="F16" s="782">
        <v>63216106</v>
      </c>
      <c r="G16" s="781"/>
      <c r="H16" s="782"/>
      <c r="I16" s="782">
        <v>20000000</v>
      </c>
      <c r="J16" s="781"/>
      <c r="K16" s="783">
        <v>83216106</v>
      </c>
      <c r="L16" s="4"/>
    </row>
    <row r="17" spans="1:12" ht="15.75">
      <c r="A17" s="773">
        <v>3</v>
      </c>
      <c r="B17" s="774" t="s">
        <v>623</v>
      </c>
      <c r="C17" s="773">
        <v>21</v>
      </c>
      <c r="D17" s="773">
        <v>21</v>
      </c>
      <c r="E17" s="775">
        <v>1723049782.6000001</v>
      </c>
      <c r="F17" s="776">
        <v>1723049782.6000001</v>
      </c>
      <c r="G17" s="777">
        <v>0</v>
      </c>
      <c r="H17" s="776">
        <v>4140000</v>
      </c>
      <c r="I17" s="776">
        <v>460000000</v>
      </c>
      <c r="J17" s="777">
        <v>0</v>
      </c>
      <c r="K17" s="775">
        <v>2187190000</v>
      </c>
      <c r="L17" s="774"/>
    </row>
    <row r="18" spans="1:12" ht="15.75">
      <c r="A18" s="57"/>
      <c r="B18" s="778" t="s">
        <v>626</v>
      </c>
      <c r="C18" s="57">
        <v>19</v>
      </c>
      <c r="D18" s="59">
        <v>19</v>
      </c>
      <c r="E18" s="779">
        <v>1566213569.2</v>
      </c>
      <c r="F18" s="782">
        <v>1566213569.2</v>
      </c>
      <c r="G18" s="781"/>
      <c r="H18" s="782">
        <v>4140000</v>
      </c>
      <c r="I18" s="782">
        <v>418000000</v>
      </c>
      <c r="J18" s="781"/>
      <c r="K18" s="783">
        <v>1988353569.2</v>
      </c>
      <c r="L18" s="4"/>
    </row>
    <row r="19" spans="1:12" ht="15.75">
      <c r="A19" s="57"/>
      <c r="B19" s="778" t="s">
        <v>627</v>
      </c>
      <c r="C19" s="57">
        <v>2</v>
      </c>
      <c r="D19" s="59">
        <v>2</v>
      </c>
      <c r="E19" s="779">
        <v>156836213.4</v>
      </c>
      <c r="F19" s="782">
        <v>156836213.4</v>
      </c>
      <c r="G19" s="781"/>
      <c r="H19" s="782"/>
      <c r="I19" s="782">
        <v>42000000</v>
      </c>
      <c r="J19" s="781"/>
      <c r="K19" s="783">
        <v>198836213.4</v>
      </c>
      <c r="L19" s="4"/>
    </row>
    <row r="20" spans="1:12" ht="15.75">
      <c r="A20" s="773">
        <v>4</v>
      </c>
      <c r="B20" s="774" t="s">
        <v>624</v>
      </c>
      <c r="C20" s="773">
        <v>17</v>
      </c>
      <c r="D20" s="773">
        <v>17</v>
      </c>
      <c r="E20" s="775">
        <v>1638163017.6000001</v>
      </c>
      <c r="F20" s="776">
        <v>1638163017.6000001</v>
      </c>
      <c r="G20" s="777">
        <v>0</v>
      </c>
      <c r="H20" s="776">
        <v>8280000</v>
      </c>
      <c r="I20" s="776">
        <v>374000000</v>
      </c>
      <c r="J20" s="777">
        <v>0</v>
      </c>
      <c r="K20" s="775">
        <v>2020443000</v>
      </c>
      <c r="L20" s="774"/>
    </row>
    <row r="21" spans="1:12" ht="15.75">
      <c r="A21" s="57"/>
      <c r="B21" s="778" t="s">
        <v>626</v>
      </c>
      <c r="C21" s="57">
        <v>16</v>
      </c>
      <c r="D21" s="59">
        <v>16</v>
      </c>
      <c r="E21" s="779">
        <v>1564393257.6000001</v>
      </c>
      <c r="F21" s="782">
        <v>1564393257.6000001</v>
      </c>
      <c r="G21" s="781"/>
      <c r="H21" s="782">
        <v>8280000</v>
      </c>
      <c r="I21" s="782">
        <v>352000000</v>
      </c>
      <c r="J21" s="781"/>
      <c r="K21" s="783">
        <v>1924673257.6000001</v>
      </c>
      <c r="L21" s="4"/>
    </row>
    <row r="22" spans="1:12" ht="15.75">
      <c r="A22" s="57"/>
      <c r="B22" s="778" t="s">
        <v>627</v>
      </c>
      <c r="C22" s="57">
        <v>1</v>
      </c>
      <c r="D22" s="59">
        <v>1</v>
      </c>
      <c r="E22" s="779">
        <v>73769760</v>
      </c>
      <c r="F22" s="782">
        <v>73769760</v>
      </c>
      <c r="G22" s="781"/>
      <c r="H22" s="782"/>
      <c r="I22" s="782">
        <v>22000000</v>
      </c>
      <c r="J22" s="781"/>
      <c r="K22" s="783">
        <v>95769760</v>
      </c>
      <c r="L22" s="4"/>
    </row>
    <row r="23" spans="1:12" ht="15.75">
      <c r="A23" s="773">
        <v>5</v>
      </c>
      <c r="B23" s="774" t="s">
        <v>613</v>
      </c>
      <c r="C23" s="773">
        <v>24</v>
      </c>
      <c r="D23" s="773">
        <v>24</v>
      </c>
      <c r="E23" s="775">
        <v>1727186800</v>
      </c>
      <c r="F23" s="776">
        <v>1727186800</v>
      </c>
      <c r="G23" s="777">
        <v>0</v>
      </c>
      <c r="H23" s="776">
        <v>4140000</v>
      </c>
      <c r="I23" s="776">
        <v>523000000</v>
      </c>
      <c r="J23" s="777">
        <v>0</v>
      </c>
      <c r="K23" s="775">
        <v>2254327000</v>
      </c>
      <c r="L23" s="774"/>
    </row>
    <row r="24" spans="1:12" ht="15.75">
      <c r="A24" s="57"/>
      <c r="B24" s="778" t="s">
        <v>626</v>
      </c>
      <c r="C24" s="57">
        <v>23</v>
      </c>
      <c r="D24" s="59">
        <v>23</v>
      </c>
      <c r="E24" s="779">
        <v>1691992800</v>
      </c>
      <c r="F24" s="782">
        <v>1691992800</v>
      </c>
      <c r="G24" s="781"/>
      <c r="H24" s="782">
        <v>4140000</v>
      </c>
      <c r="I24" s="782">
        <v>502000000</v>
      </c>
      <c r="J24" s="781"/>
      <c r="K24" s="783">
        <v>2198132800</v>
      </c>
      <c r="L24" s="4"/>
    </row>
    <row r="25" spans="1:12" ht="15.75">
      <c r="A25" s="57"/>
      <c r="B25" s="778" t="s">
        <v>627</v>
      </c>
      <c r="C25" s="57">
        <v>1</v>
      </c>
      <c r="D25" s="59">
        <v>1</v>
      </c>
      <c r="E25" s="779">
        <v>35194000</v>
      </c>
      <c r="F25" s="782">
        <v>35194000</v>
      </c>
      <c r="G25" s="781"/>
      <c r="H25" s="782"/>
      <c r="I25" s="782">
        <v>21000000</v>
      </c>
      <c r="J25" s="781"/>
      <c r="K25" s="783">
        <v>56194000</v>
      </c>
      <c r="L25" s="4"/>
    </row>
    <row r="26" spans="1:12" ht="15.75">
      <c r="A26" s="773">
        <v>6</v>
      </c>
      <c r="B26" s="774" t="s">
        <v>625</v>
      </c>
      <c r="C26" s="773">
        <v>15</v>
      </c>
      <c r="D26" s="773">
        <v>15</v>
      </c>
      <c r="E26" s="775">
        <v>1125928360</v>
      </c>
      <c r="F26" s="776">
        <v>1125928360</v>
      </c>
      <c r="G26" s="777">
        <v>0</v>
      </c>
      <c r="H26" s="784">
        <v>0</v>
      </c>
      <c r="I26" s="776">
        <v>330000000</v>
      </c>
      <c r="J26" s="777">
        <v>0</v>
      </c>
      <c r="K26" s="775">
        <v>1455928000</v>
      </c>
      <c r="L26" s="774"/>
    </row>
    <row r="27" spans="1:12" ht="15.75">
      <c r="A27" s="57"/>
      <c r="B27" s="778" t="s">
        <v>626</v>
      </c>
      <c r="C27" s="57">
        <v>14</v>
      </c>
      <c r="D27" s="59">
        <v>14</v>
      </c>
      <c r="E27" s="779">
        <v>1085058000</v>
      </c>
      <c r="F27" s="782">
        <v>1085058000</v>
      </c>
      <c r="G27" s="781"/>
      <c r="H27" s="785">
        <v>0</v>
      </c>
      <c r="I27" s="782">
        <v>308000000</v>
      </c>
      <c r="J27" s="781"/>
      <c r="K27" s="783">
        <v>1393058000</v>
      </c>
      <c r="L27" s="4"/>
    </row>
    <row r="28" spans="1:12" ht="15.75">
      <c r="A28" s="57"/>
      <c r="B28" s="778" t="s">
        <v>627</v>
      </c>
      <c r="C28" s="57">
        <v>1</v>
      </c>
      <c r="D28" s="59">
        <v>1</v>
      </c>
      <c r="E28" s="779">
        <v>40870360</v>
      </c>
      <c r="F28" s="782">
        <v>40870360</v>
      </c>
      <c r="G28" s="781"/>
      <c r="H28" s="782"/>
      <c r="I28" s="782">
        <v>22000000</v>
      </c>
      <c r="J28" s="781"/>
      <c r="K28" s="783">
        <v>62870360</v>
      </c>
      <c r="L28" s="4"/>
    </row>
    <row r="29" spans="1:12" ht="15.75">
      <c r="A29" s="773">
        <v>7</v>
      </c>
      <c r="B29" s="774" t="s">
        <v>1</v>
      </c>
      <c r="C29" s="773">
        <v>16</v>
      </c>
      <c r="D29" s="773">
        <v>16</v>
      </c>
      <c r="E29" s="775">
        <v>1283433000</v>
      </c>
      <c r="F29" s="776">
        <v>1283433000</v>
      </c>
      <c r="G29" s="777">
        <v>0</v>
      </c>
      <c r="H29" s="776">
        <v>4140000</v>
      </c>
      <c r="I29" s="776">
        <v>352000000</v>
      </c>
      <c r="J29" s="777">
        <v>0</v>
      </c>
      <c r="K29" s="775">
        <v>1639573000</v>
      </c>
      <c r="L29" s="774"/>
    </row>
    <row r="30" spans="1:12" ht="15.75">
      <c r="A30" s="57"/>
      <c r="B30" s="778" t="s">
        <v>626</v>
      </c>
      <c r="C30" s="57">
        <v>16</v>
      </c>
      <c r="D30" s="59">
        <v>16</v>
      </c>
      <c r="E30" s="779">
        <v>1283433000</v>
      </c>
      <c r="F30" s="782">
        <v>1283433000</v>
      </c>
      <c r="G30" s="781"/>
      <c r="H30" s="782">
        <v>4140000</v>
      </c>
      <c r="I30" s="782">
        <v>352000000</v>
      </c>
      <c r="J30" s="781"/>
      <c r="K30" s="783">
        <v>1639573000</v>
      </c>
      <c r="L30" s="4"/>
    </row>
    <row r="31" spans="1:12" ht="15.75">
      <c r="A31" s="57"/>
      <c r="B31" s="778" t="s">
        <v>627</v>
      </c>
      <c r="C31" s="57"/>
      <c r="D31" s="59">
        <v>0</v>
      </c>
      <c r="E31" s="783"/>
      <c r="F31" s="782"/>
      <c r="G31" s="781"/>
      <c r="H31" s="782"/>
      <c r="I31" s="782"/>
      <c r="J31" s="781"/>
      <c r="K31" s="783"/>
      <c r="L31" s="4"/>
    </row>
    <row r="32" spans="1:12" ht="15.75">
      <c r="A32" s="773">
        <v>8</v>
      </c>
      <c r="B32" s="774" t="s">
        <v>614</v>
      </c>
      <c r="C32" s="773">
        <v>17</v>
      </c>
      <c r="D32" s="773">
        <v>14</v>
      </c>
      <c r="E32" s="775">
        <v>1196168951.2</v>
      </c>
      <c r="F32" s="776">
        <v>1052792471.2</v>
      </c>
      <c r="G32" s="786">
        <v>143376480</v>
      </c>
      <c r="H32" s="784">
        <v>0</v>
      </c>
      <c r="I32" s="776">
        <v>374000000</v>
      </c>
      <c r="J32" s="777">
        <v>0</v>
      </c>
      <c r="K32" s="775">
        <v>1570169000</v>
      </c>
      <c r="L32" s="774"/>
    </row>
    <row r="33" spans="1:12" ht="15.75">
      <c r="A33" s="57"/>
      <c r="B33" s="778" t="s">
        <v>626</v>
      </c>
      <c r="C33" s="57">
        <v>16</v>
      </c>
      <c r="D33" s="57">
        <v>13</v>
      </c>
      <c r="E33" s="779">
        <v>1152008851.2</v>
      </c>
      <c r="F33" s="782">
        <v>1008632371.2</v>
      </c>
      <c r="G33" s="787">
        <v>143376480</v>
      </c>
      <c r="H33" s="782"/>
      <c r="I33" s="782">
        <v>352000000</v>
      </c>
      <c r="J33" s="781"/>
      <c r="K33" s="783">
        <v>1504008851.2</v>
      </c>
      <c r="L33" s="4"/>
    </row>
    <row r="34" spans="1:12" ht="15.75">
      <c r="A34" s="154"/>
      <c r="B34" s="788" t="s">
        <v>627</v>
      </c>
      <c r="C34" s="154">
        <v>1</v>
      </c>
      <c r="D34" s="154">
        <v>1</v>
      </c>
      <c r="E34" s="789">
        <v>44160100</v>
      </c>
      <c r="F34" s="790">
        <v>44160100</v>
      </c>
      <c r="G34" s="791"/>
      <c r="H34" s="790"/>
      <c r="I34" s="790">
        <v>22000000</v>
      </c>
      <c r="J34" s="792"/>
      <c r="K34" s="792">
        <v>66160100</v>
      </c>
      <c r="L34" s="155"/>
    </row>
    <row r="35" spans="1:12" ht="15.75">
      <c r="A35" s="6"/>
      <c r="B35" s="1"/>
      <c r="C35" s="6"/>
      <c r="D35" s="1"/>
      <c r="E35" s="1"/>
      <c r="F35" s="793"/>
      <c r="G35" s="1"/>
      <c r="H35" s="793"/>
      <c r="I35" s="793"/>
      <c r="J35" s="1"/>
      <c r="K35" s="794"/>
      <c r="L35" s="1"/>
    </row>
    <row r="37" spans="1:12" ht="15.75">
      <c r="A37" s="6"/>
      <c r="B37" s="1"/>
      <c r="C37" s="6"/>
      <c r="D37" s="1"/>
      <c r="E37" s="1"/>
      <c r="F37" s="793"/>
      <c r="G37" s="1"/>
      <c r="H37" s="793"/>
      <c r="I37" s="940" t="s">
        <v>701</v>
      </c>
      <c r="J37" s="940"/>
      <c r="K37" s="940"/>
      <c r="L37" s="795"/>
    </row>
    <row r="38" spans="1:12" ht="16.5">
      <c r="A38" s="6"/>
      <c r="B38" s="1"/>
      <c r="C38" s="6"/>
      <c r="D38" s="1"/>
      <c r="E38" s="1"/>
      <c r="F38" s="796"/>
      <c r="G38" s="796"/>
      <c r="H38" s="797"/>
      <c r="I38" s="923"/>
      <c r="J38" s="923"/>
      <c r="K38" s="923"/>
      <c r="L38" s="1"/>
    </row>
    <row r="39" spans="1:12" ht="15.75">
      <c r="A39" s="6"/>
      <c r="B39" s="1"/>
      <c r="C39" s="6"/>
      <c r="D39" s="1"/>
      <c r="E39" s="1"/>
      <c r="F39" s="793"/>
      <c r="G39" s="798"/>
      <c r="H39" s="799"/>
      <c r="I39" s="761"/>
      <c r="J39" s="1"/>
      <c r="K39" s="1"/>
      <c r="L39" s="1"/>
    </row>
    <row r="40" spans="1:12" ht="15.75">
      <c r="A40" s="6"/>
      <c r="B40" s="1"/>
      <c r="C40" s="6"/>
      <c r="D40" s="1"/>
      <c r="E40" s="1"/>
      <c r="F40" s="793"/>
      <c r="G40" s="798"/>
      <c r="H40" s="799"/>
      <c r="I40" s="761"/>
      <c r="J40" s="1"/>
      <c r="K40" s="1"/>
      <c r="L40" s="1"/>
    </row>
    <row r="41" spans="1:12" ht="15.75">
      <c r="A41" s="6"/>
      <c r="B41" s="1"/>
      <c r="C41" s="6"/>
      <c r="D41" s="1"/>
      <c r="E41" s="1"/>
      <c r="F41" s="793"/>
      <c r="G41" s="798"/>
      <c r="H41" s="799"/>
      <c r="I41" s="761"/>
      <c r="J41" s="1"/>
      <c r="K41" s="1"/>
      <c r="L41" s="1"/>
    </row>
    <row r="42" spans="1:12" ht="15.75">
      <c r="A42" s="6"/>
      <c r="B42" s="1"/>
      <c r="C42" s="6"/>
      <c r="D42" s="1"/>
      <c r="E42" s="1"/>
      <c r="F42" s="793"/>
      <c r="G42" s="798"/>
      <c r="H42" s="799"/>
      <c r="I42" s="761"/>
      <c r="J42" s="1"/>
      <c r="K42" s="1"/>
      <c r="L42" s="1"/>
    </row>
    <row r="43" spans="1:12" ht="15.75">
      <c r="A43" s="6"/>
      <c r="B43" s="1"/>
      <c r="C43" s="6"/>
      <c r="D43" s="1"/>
      <c r="E43" s="1"/>
      <c r="F43" s="793"/>
      <c r="G43" s="798"/>
      <c r="H43" s="799"/>
      <c r="I43" s="761"/>
      <c r="J43" s="1"/>
      <c r="K43" s="1"/>
      <c r="L43" s="1"/>
    </row>
    <row r="44" spans="1:12" ht="15.75">
      <c r="A44" s="6"/>
      <c r="B44" s="1"/>
      <c r="C44" s="6"/>
      <c r="D44" s="1"/>
      <c r="E44" s="1"/>
      <c r="F44" s="793"/>
      <c r="G44" s="800"/>
      <c r="H44" s="801"/>
      <c r="I44" s="761"/>
      <c r="J44" s="802"/>
      <c r="K44" s="802"/>
      <c r="L44" s="802"/>
    </row>
    <row r="45" spans="1:12" ht="15.75">
      <c r="A45" s="6"/>
      <c r="B45" s="1"/>
      <c r="C45" s="6"/>
      <c r="D45" s="1"/>
      <c r="E45" s="1"/>
      <c r="F45" s="800"/>
      <c r="G45" s="1"/>
      <c r="H45" s="793"/>
      <c r="I45" s="793"/>
      <c r="J45" s="1"/>
      <c r="K45" s="1"/>
      <c r="L45" s="1"/>
    </row>
  </sheetData>
  <mergeCells count="13">
    <mergeCell ref="J5:J6"/>
    <mergeCell ref="A3:L3"/>
    <mergeCell ref="I37:K37"/>
    <mergeCell ref="I38:K38"/>
    <mergeCell ref="A2:L2"/>
    <mergeCell ref="K5:K6"/>
    <mergeCell ref="L5:L6"/>
    <mergeCell ref="A5:A6"/>
    <mergeCell ref="B5:B6"/>
    <mergeCell ref="E5:G5"/>
    <mergeCell ref="C5:D5"/>
    <mergeCell ref="H5:H6"/>
    <mergeCell ref="I5:I6"/>
  </mergeCells>
  <printOptions/>
  <pageMargins left="0.5" right="0.5" top="0.5" bottom="0.5"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39"/>
  <sheetViews>
    <sheetView workbookViewId="0" topLeftCell="A31">
      <selection activeCell="C34" sqref="C34"/>
    </sheetView>
  </sheetViews>
  <sheetFormatPr defaultColWidth="8.796875" defaultRowHeight="15"/>
  <cols>
    <col min="1" max="1" width="3.3984375" style="88" customWidth="1"/>
    <col min="2" max="2" width="36.8984375" style="88" customWidth="1"/>
    <col min="3" max="3" width="10" style="88" customWidth="1"/>
    <col min="4" max="4" width="5.8984375" style="88" customWidth="1"/>
    <col min="5" max="5" width="14.19921875" style="88" customWidth="1"/>
    <col min="6" max="6" width="7.3984375" style="88" customWidth="1"/>
    <col min="7" max="7" width="14.19921875" style="88" customWidth="1"/>
    <col min="8" max="8" width="5.69921875" style="88" customWidth="1"/>
    <col min="9" max="9" width="14.19921875" style="88" customWidth="1"/>
    <col min="10" max="10" width="14.5" style="88" customWidth="1"/>
    <col min="11" max="11" width="10.09765625" style="88" customWidth="1"/>
    <col min="12" max="16384" width="9" style="88" customWidth="1"/>
  </cols>
  <sheetData>
    <row r="1" spans="1:9" ht="18.75">
      <c r="A1" s="941" t="s">
        <v>679</v>
      </c>
      <c r="B1" s="941"/>
      <c r="C1" s="941"/>
      <c r="D1" s="941"/>
      <c r="E1" s="941"/>
      <c r="F1" s="941"/>
      <c r="G1" s="941"/>
      <c r="H1" s="941"/>
      <c r="I1" s="941"/>
    </row>
    <row r="2" spans="1:9" ht="18.75">
      <c r="A2" s="942" t="s">
        <v>655</v>
      </c>
      <c r="B2" s="942"/>
      <c r="C2" s="942"/>
      <c r="D2" s="942"/>
      <c r="E2" s="942"/>
      <c r="F2" s="942"/>
      <c r="G2" s="942"/>
      <c r="H2" s="942"/>
      <c r="I2" s="942"/>
    </row>
    <row r="3" spans="1:9" ht="15.75">
      <c r="A3" s="89"/>
      <c r="B3" s="89"/>
      <c r="C3" s="89"/>
      <c r="D3" s="89"/>
      <c r="E3" s="89"/>
      <c r="F3" s="89"/>
      <c r="G3" s="89"/>
      <c r="H3" s="89"/>
      <c r="I3" s="89"/>
    </row>
    <row r="4" spans="1:9" s="90" customFormat="1" ht="51" customHeight="1">
      <c r="A4" s="946" t="s">
        <v>16</v>
      </c>
      <c r="B4" s="946" t="s">
        <v>46</v>
      </c>
      <c r="C4" s="946" t="s">
        <v>53</v>
      </c>
      <c r="D4" s="943" t="s">
        <v>680</v>
      </c>
      <c r="E4" s="944"/>
      <c r="F4" s="943" t="s">
        <v>681</v>
      </c>
      <c r="G4" s="944"/>
      <c r="H4" s="943" t="s">
        <v>682</v>
      </c>
      <c r="I4" s="944"/>
    </row>
    <row r="5" spans="1:9" s="90" customFormat="1" ht="35.25" customHeight="1">
      <c r="A5" s="946"/>
      <c r="B5" s="946"/>
      <c r="C5" s="946"/>
      <c r="D5" s="85" t="s">
        <v>54</v>
      </c>
      <c r="E5" s="85" t="s">
        <v>55</v>
      </c>
      <c r="F5" s="85" t="s">
        <v>54</v>
      </c>
      <c r="G5" s="85" t="s">
        <v>55</v>
      </c>
      <c r="H5" s="85" t="s">
        <v>54</v>
      </c>
      <c r="I5" s="85" t="s">
        <v>55</v>
      </c>
    </row>
    <row r="6" spans="1:9" s="87" customFormat="1" ht="15.75">
      <c r="A6" s="85" t="s">
        <v>13</v>
      </c>
      <c r="B6" s="846" t="s">
        <v>656</v>
      </c>
      <c r="C6" s="85"/>
      <c r="D6" s="86"/>
      <c r="E6" s="86"/>
      <c r="F6" s="86"/>
      <c r="G6" s="86"/>
      <c r="H6" s="86"/>
      <c r="I6" s="86"/>
    </row>
    <row r="7" spans="1:9" s="87" customFormat="1" ht="15.75">
      <c r="A7" s="168">
        <v>1</v>
      </c>
      <c r="B7" s="169" t="s">
        <v>421</v>
      </c>
      <c r="C7" s="85"/>
      <c r="D7" s="86"/>
      <c r="E7" s="86"/>
      <c r="F7" s="86"/>
      <c r="G7" s="86"/>
      <c r="H7" s="86"/>
      <c r="I7" s="86"/>
    </row>
    <row r="8" spans="1:9" s="87" customFormat="1" ht="15.75">
      <c r="A8" s="168">
        <v>2</v>
      </c>
      <c r="B8" s="169" t="s">
        <v>47</v>
      </c>
      <c r="C8" s="85"/>
      <c r="D8" s="86"/>
      <c r="E8" s="86"/>
      <c r="F8" s="86"/>
      <c r="G8" s="86"/>
      <c r="H8" s="86"/>
      <c r="I8" s="86"/>
    </row>
    <row r="9" spans="1:9" s="87" customFormat="1" ht="15.75">
      <c r="A9" s="168">
        <v>3</v>
      </c>
      <c r="B9" s="169" t="s">
        <v>48</v>
      </c>
      <c r="C9" s="85"/>
      <c r="D9" s="86"/>
      <c r="E9" s="86"/>
      <c r="F9" s="86"/>
      <c r="G9" s="86"/>
      <c r="H9" s="86"/>
      <c r="I9" s="86"/>
    </row>
    <row r="10" spans="1:9" s="87" customFormat="1" ht="15.75">
      <c r="A10" s="168">
        <v>4</v>
      </c>
      <c r="B10" s="169" t="s">
        <v>610</v>
      </c>
      <c r="C10" s="85"/>
      <c r="D10" s="86"/>
      <c r="E10" s="86"/>
      <c r="F10" s="86"/>
      <c r="G10" s="86"/>
      <c r="H10" s="86"/>
      <c r="I10" s="86"/>
    </row>
    <row r="11" spans="1:9" s="87" customFormat="1" ht="15.75">
      <c r="A11" s="85" t="s">
        <v>14</v>
      </c>
      <c r="B11" s="86" t="s">
        <v>657</v>
      </c>
      <c r="C11" s="86"/>
      <c r="D11" s="86"/>
      <c r="E11" s="163">
        <f>E12+E17</f>
        <v>2270896000</v>
      </c>
      <c r="F11" s="163"/>
      <c r="G11" s="163"/>
      <c r="H11" s="163"/>
      <c r="I11" s="163">
        <f>I12+I17</f>
        <v>2961533164</v>
      </c>
    </row>
    <row r="12" spans="1:9" s="87" customFormat="1" ht="15.75">
      <c r="A12" s="165" t="s">
        <v>49</v>
      </c>
      <c r="B12" s="166" t="s">
        <v>74</v>
      </c>
      <c r="C12" s="166"/>
      <c r="D12" s="166"/>
      <c r="E12" s="167">
        <f>SUM(E13:E16)</f>
        <v>1863894000</v>
      </c>
      <c r="F12" s="167"/>
      <c r="G12" s="167"/>
      <c r="H12" s="166"/>
      <c r="I12" s="167">
        <f>SUM(I13:I16)</f>
        <v>2698130164</v>
      </c>
    </row>
    <row r="13" spans="1:10" s="91" customFormat="1" ht="16.5" customHeight="1">
      <c r="A13" s="168">
        <v>1</v>
      </c>
      <c r="B13" s="169" t="s">
        <v>421</v>
      </c>
      <c r="C13" s="168" t="s">
        <v>431</v>
      </c>
      <c r="D13" s="169">
        <v>25</v>
      </c>
      <c r="E13" s="170">
        <v>1445471000</v>
      </c>
      <c r="F13" s="170"/>
      <c r="G13" s="170"/>
      <c r="H13" s="169">
        <v>25</v>
      </c>
      <c r="I13" s="171">
        <f>' LUONG VA CAC KHOAN DONG GOP '!AC36</f>
        <v>2128661040</v>
      </c>
      <c r="J13" s="182"/>
    </row>
    <row r="14" spans="1:9" s="91" customFormat="1" ht="15.75">
      <c r="A14" s="168">
        <v>2</v>
      </c>
      <c r="B14" s="169" t="s">
        <v>47</v>
      </c>
      <c r="C14" s="168" t="s">
        <v>431</v>
      </c>
      <c r="D14" s="169">
        <v>25</v>
      </c>
      <c r="E14" s="170">
        <v>10358000</v>
      </c>
      <c r="F14" s="170"/>
      <c r="G14" s="170"/>
      <c r="H14" s="169">
        <v>25</v>
      </c>
      <c r="I14" s="171">
        <f>BHTN!P36</f>
        <v>13049124</v>
      </c>
    </row>
    <row r="15" spans="1:9" s="91" customFormat="1" ht="15.75">
      <c r="A15" s="168">
        <v>3</v>
      </c>
      <c r="B15" s="169" t="s">
        <v>48</v>
      </c>
      <c r="C15" s="168" t="s">
        <v>431</v>
      </c>
      <c r="D15" s="169">
        <v>3</v>
      </c>
      <c r="E15" s="170">
        <f>((0.3*1050000)*6+(0.3*1150000)*6)*3</f>
        <v>11880000</v>
      </c>
      <c r="F15" s="170"/>
      <c r="G15" s="170"/>
      <c r="H15" s="169">
        <v>3</v>
      </c>
      <c r="I15" s="171">
        <f>'CAP UY'!F14</f>
        <v>12420000</v>
      </c>
    </row>
    <row r="16" spans="1:9" s="91" customFormat="1" ht="15.75">
      <c r="A16" s="168">
        <v>4</v>
      </c>
      <c r="B16" s="169" t="s">
        <v>610</v>
      </c>
      <c r="C16" s="168" t="s">
        <v>431</v>
      </c>
      <c r="D16" s="169">
        <v>25</v>
      </c>
      <c r="E16" s="170">
        <v>396185000</v>
      </c>
      <c r="F16" s="170"/>
      <c r="G16" s="170"/>
      <c r="H16" s="169">
        <v>25</v>
      </c>
      <c r="I16" s="171">
        <f>'Chi TX'!G304</f>
        <v>544000000</v>
      </c>
    </row>
    <row r="17" spans="1:9" s="87" customFormat="1" ht="15.75">
      <c r="A17" s="172" t="s">
        <v>50</v>
      </c>
      <c r="B17" s="173" t="s">
        <v>75</v>
      </c>
      <c r="C17" s="173"/>
      <c r="D17" s="173"/>
      <c r="E17" s="174">
        <f>SUM(E18:E21)</f>
        <v>407002000</v>
      </c>
      <c r="F17" s="174"/>
      <c r="G17" s="174"/>
      <c r="H17" s="174">
        <f>SUM(H19:H21)</f>
        <v>0</v>
      </c>
      <c r="I17" s="174">
        <f>SUM(I18:I21)</f>
        <v>263403000</v>
      </c>
    </row>
    <row r="18" spans="1:10" s="91" customFormat="1" ht="33.75" customHeight="1">
      <c r="A18" s="168">
        <v>1</v>
      </c>
      <c r="B18" s="169" t="s">
        <v>422</v>
      </c>
      <c r="C18" s="168" t="s">
        <v>431</v>
      </c>
      <c r="D18" s="169"/>
      <c r="E18" s="170">
        <f>201162000+105840000</f>
        <v>307002000</v>
      </c>
      <c r="F18" s="170"/>
      <c r="G18" s="170"/>
      <c r="H18" s="169"/>
      <c r="I18" s="171">
        <v>103403000</v>
      </c>
      <c r="J18" s="182"/>
    </row>
    <row r="19" spans="1:9" s="91" customFormat="1" ht="15.75">
      <c r="A19" s="168">
        <v>2</v>
      </c>
      <c r="B19" s="169" t="s">
        <v>420</v>
      </c>
      <c r="C19" s="168" t="s">
        <v>432</v>
      </c>
      <c r="D19" s="169">
        <v>1</v>
      </c>
      <c r="E19" s="170">
        <v>0</v>
      </c>
      <c r="F19" s="170"/>
      <c r="G19" s="170"/>
      <c r="H19" s="169"/>
      <c r="I19" s="170">
        <v>60000000</v>
      </c>
    </row>
    <row r="20" spans="1:9" s="91" customFormat="1" ht="15.75">
      <c r="A20" s="168">
        <v>3</v>
      </c>
      <c r="B20" s="169" t="s">
        <v>108</v>
      </c>
      <c r="C20" s="168" t="s">
        <v>433</v>
      </c>
      <c r="D20" s="169">
        <v>35</v>
      </c>
      <c r="E20" s="170">
        <v>70000000</v>
      </c>
      <c r="F20" s="170"/>
      <c r="G20" s="170"/>
      <c r="H20" s="169"/>
      <c r="I20" s="170">
        <v>70000000</v>
      </c>
    </row>
    <row r="21" spans="1:9" s="91" customFormat="1" ht="15.75">
      <c r="A21" s="178">
        <v>4</v>
      </c>
      <c r="B21" s="179" t="s">
        <v>107</v>
      </c>
      <c r="C21" s="178" t="s">
        <v>434</v>
      </c>
      <c r="D21" s="179">
        <v>15</v>
      </c>
      <c r="E21" s="180">
        <v>30000000</v>
      </c>
      <c r="F21" s="180"/>
      <c r="G21" s="180"/>
      <c r="H21" s="179"/>
      <c r="I21" s="180">
        <v>30000000</v>
      </c>
    </row>
    <row r="22" spans="1:9" s="87" customFormat="1" ht="15.75">
      <c r="A22" s="850" t="s">
        <v>52</v>
      </c>
      <c r="B22" s="851" t="s">
        <v>658</v>
      </c>
      <c r="C22" s="850"/>
      <c r="D22" s="851"/>
      <c r="E22" s="852"/>
      <c r="F22" s="852"/>
      <c r="G22" s="852"/>
      <c r="H22" s="851"/>
      <c r="I22" s="852"/>
    </row>
    <row r="23" spans="1:9" s="91" customFormat="1" ht="15.75">
      <c r="A23" s="847"/>
      <c r="B23" s="848" t="s">
        <v>659</v>
      </c>
      <c r="C23" s="847"/>
      <c r="D23" s="848"/>
      <c r="E23" s="849"/>
      <c r="F23" s="849"/>
      <c r="G23" s="849"/>
      <c r="H23" s="848"/>
      <c r="I23" s="849"/>
    </row>
    <row r="24" spans="1:9" s="87" customFormat="1" ht="15.75">
      <c r="A24" s="85" t="s">
        <v>428</v>
      </c>
      <c r="B24" s="86" t="s">
        <v>51</v>
      </c>
      <c r="C24" s="86"/>
      <c r="D24" s="86"/>
      <c r="E24" s="164">
        <v>0</v>
      </c>
      <c r="F24" s="164"/>
      <c r="G24" s="164"/>
      <c r="H24" s="86"/>
      <c r="I24" s="164">
        <v>0</v>
      </c>
    </row>
    <row r="25" spans="1:9" s="87" customFormat="1" ht="15.75">
      <c r="A25" s="165"/>
      <c r="B25" s="166" t="s">
        <v>109</v>
      </c>
      <c r="C25" s="166"/>
      <c r="D25" s="166"/>
      <c r="E25" s="181"/>
      <c r="F25" s="181"/>
      <c r="G25" s="181"/>
      <c r="H25" s="166"/>
      <c r="I25" s="181"/>
    </row>
    <row r="26" spans="1:9" s="87" customFormat="1" ht="31.5">
      <c r="A26" s="85" t="s">
        <v>660</v>
      </c>
      <c r="B26" s="86" t="s">
        <v>427</v>
      </c>
      <c r="C26" s="86"/>
      <c r="D26" s="86"/>
      <c r="E26" s="164">
        <f>SUM(E27:E27)</f>
        <v>0</v>
      </c>
      <c r="F26" s="164"/>
      <c r="G26" s="164"/>
      <c r="H26" s="164">
        <f>SUM(H27:H27)</f>
        <v>0</v>
      </c>
      <c r="I26" s="164">
        <f>SUM(I27:I27)</f>
        <v>600000000</v>
      </c>
    </row>
    <row r="27" spans="1:9" s="91" customFormat="1" ht="57.75" customHeight="1">
      <c r="A27" s="175">
        <v>1</v>
      </c>
      <c r="B27" s="759" t="s">
        <v>110</v>
      </c>
      <c r="C27" s="175" t="s">
        <v>435</v>
      </c>
      <c r="D27" s="176">
        <v>70</v>
      </c>
      <c r="E27" s="177">
        <v>0</v>
      </c>
      <c r="F27" s="177"/>
      <c r="G27" s="177"/>
      <c r="H27" s="176"/>
      <c r="I27" s="177">
        <v>600000000</v>
      </c>
    </row>
    <row r="28" spans="1:9" s="87" customFormat="1" ht="40.5" customHeight="1">
      <c r="A28" s="262" t="s">
        <v>661</v>
      </c>
      <c r="B28" s="267" t="s">
        <v>429</v>
      </c>
      <c r="C28" s="267"/>
      <c r="D28" s="267"/>
      <c r="E28" s="268">
        <f>E30</f>
        <v>0</v>
      </c>
      <c r="F28" s="268"/>
      <c r="G28" s="268">
        <f>G30</f>
        <v>0</v>
      </c>
      <c r="H28" s="267"/>
      <c r="I28" s="268">
        <f>I30</f>
        <v>0</v>
      </c>
    </row>
    <row r="29" spans="1:9" s="91" customFormat="1" ht="40.5" customHeight="1">
      <c r="A29" s="265"/>
      <c r="B29" s="266" t="s">
        <v>662</v>
      </c>
      <c r="C29" s="266"/>
      <c r="D29" s="266"/>
      <c r="E29" s="853"/>
      <c r="F29" s="853"/>
      <c r="G29" s="853"/>
      <c r="H29" s="266"/>
      <c r="I29" s="853"/>
    </row>
    <row r="30" spans="1:9" s="87" customFormat="1" ht="40.5" customHeight="1">
      <c r="A30" s="262"/>
      <c r="B30" s="266" t="s">
        <v>430</v>
      </c>
      <c r="C30" s="265" t="s">
        <v>436</v>
      </c>
      <c r="D30" s="266">
        <v>250</v>
      </c>
      <c r="E30" s="268"/>
      <c r="F30" s="268"/>
      <c r="G30" s="268"/>
      <c r="H30" s="267"/>
      <c r="I30" s="268"/>
    </row>
    <row r="31" spans="1:9" s="87" customFormat="1" ht="27.75" customHeight="1">
      <c r="A31" s="85"/>
      <c r="B31" s="85" t="s">
        <v>663</v>
      </c>
      <c r="C31" s="86"/>
      <c r="D31" s="86"/>
      <c r="E31" s="164">
        <f>E11+E24+E26+E28</f>
        <v>2270896000</v>
      </c>
      <c r="F31" s="164">
        <f>F11+F24+F26+F28</f>
        <v>0</v>
      </c>
      <c r="G31" s="164">
        <f>G11+G24+G26+G28</f>
        <v>0</v>
      </c>
      <c r="H31" s="164">
        <f>H11+H24+H26+H28</f>
        <v>0</v>
      </c>
      <c r="I31" s="164">
        <f>I11+I24+I26+I28</f>
        <v>3561533164</v>
      </c>
    </row>
    <row r="32" spans="1:9" ht="54" customHeight="1">
      <c r="A32" s="947" t="s">
        <v>683</v>
      </c>
      <c r="B32" s="948"/>
      <c r="C32" s="948"/>
      <c r="D32" s="948"/>
      <c r="E32" s="948"/>
      <c r="F32" s="948"/>
      <c r="G32" s="948"/>
      <c r="H32" s="948"/>
      <c r="I32" s="948"/>
    </row>
    <row r="33" spans="4:9" ht="18.75">
      <c r="D33" s="945" t="s">
        <v>684</v>
      </c>
      <c r="E33" s="945"/>
      <c r="F33" s="945"/>
      <c r="G33" s="945"/>
      <c r="H33" s="945"/>
      <c r="I33" s="945"/>
    </row>
    <row r="34" spans="2:9" ht="18.75">
      <c r="B34" s="160" t="s">
        <v>45</v>
      </c>
      <c r="D34" s="941" t="s">
        <v>38</v>
      </c>
      <c r="E34" s="941"/>
      <c r="F34" s="941"/>
      <c r="G34" s="941"/>
      <c r="H34" s="941"/>
      <c r="I34" s="941"/>
    </row>
    <row r="39" ht="18.75">
      <c r="B39" s="160" t="s">
        <v>84</v>
      </c>
    </row>
  </sheetData>
  <mergeCells count="11">
    <mergeCell ref="D33:I33"/>
    <mergeCell ref="D34:I34"/>
    <mergeCell ref="B4:B5"/>
    <mergeCell ref="A4:A5"/>
    <mergeCell ref="C4:C5"/>
    <mergeCell ref="F4:G4"/>
    <mergeCell ref="A32:I32"/>
    <mergeCell ref="A1:I1"/>
    <mergeCell ref="A2:I2"/>
    <mergeCell ref="D4:E4"/>
    <mergeCell ref="H4:I4"/>
  </mergeCells>
  <printOptions horizontalCentered="1"/>
  <pageMargins left="0.5" right="0.5" top="0.5" bottom="0.25"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L45"/>
  <sheetViews>
    <sheetView workbookViewId="0" topLeftCell="A1">
      <pane xSplit="2" ySplit="7" topLeftCell="W8" activePane="bottomRight" state="frozen"/>
      <selection pane="topLeft" activeCell="A1" sqref="A1"/>
      <selection pane="topRight" activeCell="C1" sqref="C1"/>
      <selection pane="bottomLeft" activeCell="A7" sqref="A7"/>
      <selection pane="bottomRight" activeCell="AC10" sqref="AC10"/>
    </sheetView>
  </sheetViews>
  <sheetFormatPr defaultColWidth="8.796875" defaultRowHeight="15"/>
  <cols>
    <col min="1" max="1" width="3" style="130" customWidth="1"/>
    <col min="2" max="2" width="17.5" style="130" customWidth="1"/>
    <col min="3" max="3" width="5" style="131" customWidth="1"/>
    <col min="4" max="4" width="8.8984375" style="131" customWidth="1"/>
    <col min="5" max="5" width="4.69921875" style="130" customWidth="1"/>
    <col min="6" max="6" width="9.09765625" style="131" bestFit="1" customWidth="1"/>
    <col min="7" max="7" width="5.3984375" style="131" customWidth="1"/>
    <col min="8" max="8" width="8.19921875" style="131" customWidth="1"/>
    <col min="9" max="9" width="4" style="131" customWidth="1"/>
    <col min="10" max="10" width="7.59765625" style="131" customWidth="1"/>
    <col min="11" max="11" width="4" style="131" customWidth="1"/>
    <col min="12" max="12" width="8" style="131" customWidth="1"/>
    <col min="13" max="13" width="4.69921875" style="131" customWidth="1"/>
    <col min="14" max="14" width="6.69921875" style="131" customWidth="1"/>
    <col min="15" max="15" width="4" style="131" customWidth="1"/>
    <col min="16" max="16" width="7.5" style="131" customWidth="1"/>
    <col min="17" max="17" width="4" style="131" customWidth="1"/>
    <col min="18" max="18" width="7.5" style="131" customWidth="1"/>
    <col min="19" max="19" width="5.59765625" style="131" customWidth="1"/>
    <col min="20" max="20" width="7" style="131" customWidth="1"/>
    <col min="21" max="21" width="5.3984375" style="131" customWidth="1"/>
    <col min="22" max="22" width="7.5" style="131" customWidth="1"/>
    <col min="23" max="23" width="6.59765625" style="131" customWidth="1"/>
    <col min="24" max="24" width="7.19921875" style="131" customWidth="1"/>
    <col min="25" max="25" width="6" style="131" customWidth="1"/>
    <col min="26" max="26" width="9.19921875" style="131" customWidth="1"/>
    <col min="27" max="27" width="8.09765625" style="131" customWidth="1"/>
    <col min="28" max="28" width="8.8984375" style="131" customWidth="1"/>
    <col min="29" max="29" width="10" style="131" customWidth="1"/>
    <col min="30" max="30" width="4.19921875" style="130" customWidth="1"/>
    <col min="31" max="31" width="11.5" style="132" customWidth="1"/>
    <col min="32" max="16384" width="9" style="130" customWidth="1"/>
  </cols>
  <sheetData>
    <row r="1" spans="1:31" s="97" customFormat="1" ht="12">
      <c r="A1" s="94" t="s">
        <v>9</v>
      </c>
      <c r="B1" s="95"/>
      <c r="C1" s="96"/>
      <c r="D1" s="96"/>
      <c r="E1" s="95"/>
      <c r="F1" s="96"/>
      <c r="G1" s="96"/>
      <c r="H1" s="96"/>
      <c r="I1" s="96"/>
      <c r="J1" s="96"/>
      <c r="K1" s="96"/>
      <c r="L1" s="96"/>
      <c r="M1" s="96"/>
      <c r="N1" s="96"/>
      <c r="O1" s="96"/>
      <c r="P1" s="96"/>
      <c r="Q1" s="96"/>
      <c r="R1" s="96"/>
      <c r="S1" s="96"/>
      <c r="T1" s="96"/>
      <c r="U1" s="96"/>
      <c r="V1" s="96"/>
      <c r="W1" s="96"/>
      <c r="X1" s="96"/>
      <c r="Y1" s="96"/>
      <c r="Z1" s="96"/>
      <c r="AA1" s="96"/>
      <c r="AB1" s="966" t="s">
        <v>40</v>
      </c>
      <c r="AC1" s="966"/>
      <c r="AE1" s="98"/>
    </row>
    <row r="2" spans="1:31" s="97" customFormat="1" ht="14.25">
      <c r="A2" s="968" t="s">
        <v>685</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8"/>
    </row>
    <row r="3" spans="1:31" s="97" customFormat="1" ht="12">
      <c r="A3" s="954" t="s">
        <v>686</v>
      </c>
      <c r="B3" s="954"/>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8"/>
    </row>
    <row r="4" spans="1:31" s="97" customFormat="1" ht="15" customHeight="1">
      <c r="A4" s="955" t="s">
        <v>5</v>
      </c>
      <c r="B4" s="955"/>
      <c r="C4" s="955"/>
      <c r="D4" s="955"/>
      <c r="E4" s="955"/>
      <c r="F4" s="955"/>
      <c r="G4" s="955"/>
      <c r="H4" s="955"/>
      <c r="I4" s="955"/>
      <c r="J4" s="955"/>
      <c r="K4" s="955"/>
      <c r="L4" s="955"/>
      <c r="M4" s="955"/>
      <c r="N4" s="955"/>
      <c r="O4" s="955"/>
      <c r="P4" s="955"/>
      <c r="Q4" s="955"/>
      <c r="R4" s="955"/>
      <c r="S4" s="955"/>
      <c r="T4" s="955"/>
      <c r="U4" s="955"/>
      <c r="V4" s="955"/>
      <c r="W4" s="955"/>
      <c r="X4" s="955"/>
      <c r="Y4" s="955"/>
      <c r="Z4" s="955"/>
      <c r="AA4" s="955"/>
      <c r="AB4" s="955"/>
      <c r="AC4" s="955"/>
      <c r="AD4" s="955"/>
      <c r="AE4" s="98"/>
    </row>
    <row r="5" spans="1:38" s="101" customFormat="1" ht="15" customHeight="1">
      <c r="A5" s="949" t="s">
        <v>16</v>
      </c>
      <c r="B5" s="949" t="s">
        <v>26</v>
      </c>
      <c r="C5" s="956" t="s">
        <v>425</v>
      </c>
      <c r="D5" s="957"/>
      <c r="E5" s="969" t="s">
        <v>21</v>
      </c>
      <c r="F5" s="970"/>
      <c r="G5" s="956" t="s">
        <v>19</v>
      </c>
      <c r="H5" s="957"/>
      <c r="I5" s="973" t="s">
        <v>25</v>
      </c>
      <c r="J5" s="974"/>
      <c r="K5" s="974"/>
      <c r="L5" s="974"/>
      <c r="M5" s="974"/>
      <c r="N5" s="974"/>
      <c r="O5" s="974"/>
      <c r="P5" s="974"/>
      <c r="Q5" s="974"/>
      <c r="R5" s="974"/>
      <c r="S5" s="974"/>
      <c r="T5" s="974"/>
      <c r="U5" s="974"/>
      <c r="V5" s="974"/>
      <c r="W5" s="974"/>
      <c r="X5" s="974"/>
      <c r="Y5" s="974"/>
      <c r="Z5" s="974"/>
      <c r="AA5" s="960" t="s">
        <v>424</v>
      </c>
      <c r="AB5" s="960" t="s">
        <v>32</v>
      </c>
      <c r="AC5" s="960" t="s">
        <v>687</v>
      </c>
      <c r="AD5" s="975" t="s">
        <v>12</v>
      </c>
      <c r="AE5" s="99"/>
      <c r="AF5" s="100"/>
      <c r="AG5" s="100"/>
      <c r="AH5" s="100"/>
      <c r="AI5" s="100"/>
      <c r="AJ5" s="100"/>
      <c r="AK5" s="100"/>
      <c r="AL5" s="100"/>
    </row>
    <row r="6" spans="1:38" s="103" customFormat="1" ht="37.5" customHeight="1">
      <c r="A6" s="950"/>
      <c r="B6" s="950"/>
      <c r="C6" s="958"/>
      <c r="D6" s="959"/>
      <c r="E6" s="971"/>
      <c r="F6" s="972"/>
      <c r="G6" s="958"/>
      <c r="H6" s="959"/>
      <c r="I6" s="969" t="s">
        <v>30</v>
      </c>
      <c r="J6" s="970"/>
      <c r="K6" s="969" t="s">
        <v>29</v>
      </c>
      <c r="L6" s="970"/>
      <c r="M6" s="969" t="s">
        <v>28</v>
      </c>
      <c r="N6" s="970"/>
      <c r="O6" s="969" t="s">
        <v>419</v>
      </c>
      <c r="P6" s="970"/>
      <c r="Q6" s="969" t="s">
        <v>6</v>
      </c>
      <c r="R6" s="970"/>
      <c r="S6" s="969" t="s">
        <v>27</v>
      </c>
      <c r="T6" s="970"/>
      <c r="U6" s="969" t="s">
        <v>31</v>
      </c>
      <c r="V6" s="970"/>
      <c r="W6" s="969" t="s">
        <v>7</v>
      </c>
      <c r="X6" s="978"/>
      <c r="Y6" s="952" t="s">
        <v>635</v>
      </c>
      <c r="Z6" s="953"/>
      <c r="AA6" s="961"/>
      <c r="AB6" s="961"/>
      <c r="AC6" s="961"/>
      <c r="AD6" s="976"/>
      <c r="AE6" s="979"/>
      <c r="AF6" s="102"/>
      <c r="AG6" s="102"/>
      <c r="AH6" s="102"/>
      <c r="AI6" s="102"/>
      <c r="AJ6" s="102"/>
      <c r="AK6" s="102"/>
      <c r="AL6" s="102"/>
    </row>
    <row r="7" spans="1:38" s="101" customFormat="1" ht="69.75" customHeight="1">
      <c r="A7" s="951"/>
      <c r="B7" s="951"/>
      <c r="C7" s="104" t="s">
        <v>104</v>
      </c>
      <c r="D7" s="104" t="s">
        <v>24</v>
      </c>
      <c r="E7" s="105" t="s">
        <v>17</v>
      </c>
      <c r="F7" s="104" t="s">
        <v>22</v>
      </c>
      <c r="G7" s="104" t="s">
        <v>20</v>
      </c>
      <c r="H7" s="104" t="s">
        <v>22</v>
      </c>
      <c r="I7" s="104" t="s">
        <v>18</v>
      </c>
      <c r="J7" s="104" t="s">
        <v>23</v>
      </c>
      <c r="K7" s="104" t="s">
        <v>18</v>
      </c>
      <c r="L7" s="104" t="s">
        <v>23</v>
      </c>
      <c r="M7" s="104" t="s">
        <v>18</v>
      </c>
      <c r="N7" s="104" t="s">
        <v>23</v>
      </c>
      <c r="O7" s="104" t="s">
        <v>18</v>
      </c>
      <c r="P7" s="104" t="s">
        <v>23</v>
      </c>
      <c r="Q7" s="104" t="s">
        <v>18</v>
      </c>
      <c r="R7" s="104" t="s">
        <v>23</v>
      </c>
      <c r="S7" s="104" t="s">
        <v>18</v>
      </c>
      <c r="T7" s="104" t="s">
        <v>23</v>
      </c>
      <c r="U7" s="104" t="s">
        <v>18</v>
      </c>
      <c r="V7" s="104" t="s">
        <v>23</v>
      </c>
      <c r="W7" s="104" t="s">
        <v>18</v>
      </c>
      <c r="X7" s="106" t="s">
        <v>23</v>
      </c>
      <c r="Y7" s="104" t="s">
        <v>18</v>
      </c>
      <c r="Z7" s="106" t="s">
        <v>23</v>
      </c>
      <c r="AA7" s="962"/>
      <c r="AB7" s="962"/>
      <c r="AC7" s="962"/>
      <c r="AD7" s="977"/>
      <c r="AE7" s="979"/>
      <c r="AF7" s="100"/>
      <c r="AG7" s="100"/>
      <c r="AH7" s="100"/>
      <c r="AI7" s="100"/>
      <c r="AJ7" s="100"/>
      <c r="AK7" s="100"/>
      <c r="AL7" s="100"/>
    </row>
    <row r="8" spans="1:38" s="110" customFormat="1" ht="15" customHeight="1">
      <c r="A8" s="107">
        <v>1</v>
      </c>
      <c r="B8" s="107">
        <v>2</v>
      </c>
      <c r="C8" s="107" t="s">
        <v>33</v>
      </c>
      <c r="D8" s="107" t="s">
        <v>34</v>
      </c>
      <c r="E8" s="107">
        <v>5</v>
      </c>
      <c r="F8" s="107">
        <v>6</v>
      </c>
      <c r="G8" s="30" t="s">
        <v>35</v>
      </c>
      <c r="H8" s="30" t="s">
        <v>79</v>
      </c>
      <c r="I8" s="107">
        <v>9</v>
      </c>
      <c r="J8" s="107">
        <v>10</v>
      </c>
      <c r="K8" s="107">
        <v>11</v>
      </c>
      <c r="L8" s="107">
        <v>12</v>
      </c>
      <c r="M8" s="107">
        <v>13</v>
      </c>
      <c r="N8" s="107">
        <v>14</v>
      </c>
      <c r="O8" s="107">
        <v>15</v>
      </c>
      <c r="P8" s="107">
        <v>16</v>
      </c>
      <c r="Q8" s="107">
        <v>17</v>
      </c>
      <c r="R8" s="107">
        <v>18</v>
      </c>
      <c r="S8" s="107">
        <v>19</v>
      </c>
      <c r="T8" s="107">
        <v>20</v>
      </c>
      <c r="U8" s="107">
        <v>21</v>
      </c>
      <c r="V8" s="107">
        <v>22</v>
      </c>
      <c r="W8" s="107">
        <v>23</v>
      </c>
      <c r="X8" s="107">
        <v>24</v>
      </c>
      <c r="Y8" s="107">
        <v>25</v>
      </c>
      <c r="Z8" s="107">
        <v>26</v>
      </c>
      <c r="AA8" s="198">
        <v>27</v>
      </c>
      <c r="AB8" s="107" t="s">
        <v>78</v>
      </c>
      <c r="AC8" s="107" t="s">
        <v>80</v>
      </c>
      <c r="AD8" s="107">
        <v>30</v>
      </c>
      <c r="AE8" s="108"/>
      <c r="AF8" s="109"/>
      <c r="AG8" s="109"/>
      <c r="AH8" s="109"/>
      <c r="AI8" s="109"/>
      <c r="AJ8" s="109"/>
      <c r="AK8" s="109"/>
      <c r="AL8" s="109"/>
    </row>
    <row r="9" spans="1:38" s="110" customFormat="1" ht="15" customHeight="1">
      <c r="A9" s="107" t="s">
        <v>49</v>
      </c>
      <c r="B9" s="824" t="s">
        <v>633</v>
      </c>
      <c r="C9" s="107"/>
      <c r="D9" s="811">
        <f>SUM(D10:D32)</f>
        <v>140193625</v>
      </c>
      <c r="E9" s="811">
        <f aca="true" t="shared" si="0" ref="E9:AC9">SUM(E10:E32)</f>
        <v>85.77</v>
      </c>
      <c r="F9" s="811">
        <f t="shared" si="0"/>
        <v>103781700</v>
      </c>
      <c r="G9" s="811">
        <f t="shared" si="0"/>
        <v>30.0925</v>
      </c>
      <c r="H9" s="811">
        <f t="shared" si="0"/>
        <v>36411925</v>
      </c>
      <c r="I9" s="811">
        <f t="shared" si="0"/>
        <v>1.3</v>
      </c>
      <c r="J9" s="811">
        <f t="shared" si="0"/>
        <v>1573000</v>
      </c>
      <c r="K9" s="811">
        <f t="shared" si="0"/>
        <v>2.42</v>
      </c>
      <c r="L9" s="811">
        <f t="shared" si="0"/>
        <v>2928200</v>
      </c>
      <c r="M9" s="811">
        <f t="shared" si="0"/>
        <v>0</v>
      </c>
      <c r="N9" s="811">
        <f t="shared" si="0"/>
        <v>0</v>
      </c>
      <c r="O9" s="811">
        <f t="shared" si="0"/>
        <v>0.7</v>
      </c>
      <c r="P9" s="811">
        <f t="shared" si="0"/>
        <v>847000</v>
      </c>
      <c r="Q9" s="811">
        <f t="shared" si="0"/>
        <v>3.3000000000000007</v>
      </c>
      <c r="R9" s="811">
        <f t="shared" si="0"/>
        <v>3993000</v>
      </c>
      <c r="S9" s="811">
        <f t="shared" si="0"/>
        <v>0</v>
      </c>
      <c r="T9" s="811">
        <f t="shared" si="0"/>
        <v>0</v>
      </c>
      <c r="U9" s="811">
        <f t="shared" si="0"/>
        <v>0</v>
      </c>
      <c r="V9" s="811">
        <f t="shared" si="0"/>
        <v>0</v>
      </c>
      <c r="W9" s="811">
        <f t="shared" si="0"/>
        <v>0</v>
      </c>
      <c r="X9" s="811">
        <f t="shared" si="0"/>
        <v>0</v>
      </c>
      <c r="Y9" s="834">
        <f t="shared" si="0"/>
        <v>22.3725</v>
      </c>
      <c r="Z9" s="811">
        <f t="shared" si="0"/>
        <v>27070725</v>
      </c>
      <c r="AA9" s="811">
        <f t="shared" si="0"/>
        <v>24905067</v>
      </c>
      <c r="AB9" s="811">
        <f t="shared" si="0"/>
        <v>165098692</v>
      </c>
      <c r="AC9" s="811">
        <f t="shared" si="0"/>
        <v>1981184304</v>
      </c>
      <c r="AD9" s="198"/>
      <c r="AE9" s="808"/>
      <c r="AF9" s="109"/>
      <c r="AG9" s="109"/>
      <c r="AH9" s="109"/>
      <c r="AI9" s="109"/>
      <c r="AJ9" s="109"/>
      <c r="AK9" s="109"/>
      <c r="AL9" s="109"/>
    </row>
    <row r="10" spans="1:38" s="114" customFormat="1" ht="12">
      <c r="A10" s="1023">
        <v>1</v>
      </c>
      <c r="B10" s="1024" t="s">
        <v>638</v>
      </c>
      <c r="C10" s="1025">
        <f>E10+G10</f>
        <v>7.8500000000000005</v>
      </c>
      <c r="D10" s="1026">
        <f>F10+H10</f>
        <v>9498500</v>
      </c>
      <c r="E10" s="1027">
        <v>4.98</v>
      </c>
      <c r="F10" s="1026">
        <f>E10*1210000</f>
        <v>6025800.000000001</v>
      </c>
      <c r="G10" s="1025">
        <f>I10+K10+M10+O10+Q10+S10+U10+W10+Y10</f>
        <v>2.87</v>
      </c>
      <c r="H10" s="1026">
        <f>J10+L10+N10+P10+R10+T10+V10+X10+Z10</f>
        <v>3472700</v>
      </c>
      <c r="I10" s="1028">
        <v>0.6</v>
      </c>
      <c r="J10" s="1029">
        <f>I10*1210000</f>
        <v>726000</v>
      </c>
      <c r="K10" s="1030">
        <v>0.7</v>
      </c>
      <c r="L10" s="1031">
        <f>K10*1210000</f>
        <v>847000</v>
      </c>
      <c r="M10" s="1030"/>
      <c r="N10" s="1047">
        <f>M10*1210000</f>
        <v>0</v>
      </c>
      <c r="O10" s="1032"/>
      <c r="P10" s="1031">
        <f>O10*1210000</f>
        <v>0</v>
      </c>
      <c r="Q10" s="1030"/>
      <c r="R10" s="1031">
        <f>Q10*1210000</f>
        <v>0</v>
      </c>
      <c r="S10" s="1028"/>
      <c r="T10" s="1026">
        <f>S10*1210000</f>
        <v>0</v>
      </c>
      <c r="U10" s="1032"/>
      <c r="V10" s="1031">
        <f>U10*1210000</f>
        <v>0</v>
      </c>
      <c r="W10" s="1032"/>
      <c r="X10" s="1031">
        <f>W10*1210000</f>
        <v>0</v>
      </c>
      <c r="Y10" s="837">
        <f>(E10+I10+K10)*25%</f>
        <v>1.57</v>
      </c>
      <c r="Z10" s="838">
        <f>Y10*1210000</f>
        <v>1899700</v>
      </c>
      <c r="AA10" s="1033">
        <f>(F10+J10+L10+N10)*23%</f>
        <v>1747724.0000000002</v>
      </c>
      <c r="AB10" s="1026">
        <f>AA10+D10</f>
        <v>11246224</v>
      </c>
      <c r="AC10" s="1026">
        <f>AB10*12</f>
        <v>134954688</v>
      </c>
      <c r="AD10" s="1034"/>
      <c r="AE10" s="804"/>
      <c r="AF10" s="113"/>
      <c r="AG10" s="113"/>
      <c r="AH10" s="113"/>
      <c r="AI10" s="113"/>
      <c r="AJ10" s="113"/>
      <c r="AK10" s="113"/>
      <c r="AL10" s="113"/>
    </row>
    <row r="11" spans="1:38" s="125" customFormat="1" ht="12">
      <c r="A11" s="115">
        <v>2</v>
      </c>
      <c r="B11" s="116" t="s">
        <v>83</v>
      </c>
      <c r="C11" s="117">
        <f aca="true" t="shared" si="1" ref="C11:C32">E11+G11</f>
        <v>7.0375000000000005</v>
      </c>
      <c r="D11" s="118">
        <f aca="true" t="shared" si="2" ref="D11:D32">F11+H11</f>
        <v>8515375</v>
      </c>
      <c r="E11" s="119">
        <v>4.98</v>
      </c>
      <c r="F11" s="118">
        <f aca="true" t="shared" si="3" ref="F11:F35">E11*1210000</f>
        <v>6025800.000000001</v>
      </c>
      <c r="G11" s="117">
        <f aca="true" t="shared" si="4" ref="G11:G32">I11+K11+M11+O11+Q11+S11+U11+W11+Y11</f>
        <v>2.0575</v>
      </c>
      <c r="H11" s="118">
        <f aca="true" t="shared" si="5" ref="H11:H32">J11+L11+N11+P11+R11+T11+V11+X11+Z11</f>
        <v>2489575</v>
      </c>
      <c r="I11" s="120">
        <v>0.4</v>
      </c>
      <c r="J11" s="121">
        <f aca="true" t="shared" si="6" ref="J11:J35">I11*1210000</f>
        <v>484000</v>
      </c>
      <c r="K11" s="120">
        <v>0.25</v>
      </c>
      <c r="L11" s="122">
        <f aca="true" t="shared" si="7" ref="L11:L35">K11*1210000</f>
        <v>302500</v>
      </c>
      <c r="M11" s="118"/>
      <c r="N11" s="1048">
        <f aca="true" t="shared" si="8" ref="N11:N35">M11*1210000</f>
        <v>0</v>
      </c>
      <c r="O11" s="118"/>
      <c r="P11" s="122">
        <f aca="true" t="shared" si="9" ref="P11:P35">O11*1210000</f>
        <v>0</v>
      </c>
      <c r="Q11" s="118"/>
      <c r="R11" s="122">
        <f aca="true" t="shared" si="10" ref="R11:R35">Q11*1210000</f>
        <v>0</v>
      </c>
      <c r="S11" s="118"/>
      <c r="T11" s="118"/>
      <c r="U11" s="118"/>
      <c r="V11" s="118"/>
      <c r="W11" s="118"/>
      <c r="X11" s="118"/>
      <c r="Y11" s="839">
        <f>(E11+I11+K11)*25%</f>
        <v>1.4075000000000002</v>
      </c>
      <c r="Z11" s="840">
        <f aca="true" t="shared" si="11" ref="Z11:Z35">Y11*1210000</f>
        <v>1703075.0000000002</v>
      </c>
      <c r="AA11" s="118">
        <f aca="true" t="shared" si="12" ref="AA11:AA32">(F11+J11+L11+N11)*23%</f>
        <v>1566829.0000000002</v>
      </c>
      <c r="AB11" s="118">
        <f aca="true" t="shared" si="13" ref="AB11:AB32">AA11+D11</f>
        <v>10082204</v>
      </c>
      <c r="AC11" s="118">
        <f aca="true" t="shared" si="14" ref="AC11:AC35">AB11*12</f>
        <v>120986448</v>
      </c>
      <c r="AD11" s="119"/>
      <c r="AE11" s="123"/>
      <c r="AF11" s="124"/>
      <c r="AG11" s="124"/>
      <c r="AH11" s="124"/>
      <c r="AI11" s="124"/>
      <c r="AJ11" s="124"/>
      <c r="AK11" s="124"/>
      <c r="AL11" s="124"/>
    </row>
    <row r="12" spans="1:38" s="125" customFormat="1" ht="12">
      <c r="A12" s="115">
        <v>3</v>
      </c>
      <c r="B12" s="116" t="s">
        <v>84</v>
      </c>
      <c r="C12" s="117">
        <f t="shared" si="1"/>
        <v>6.9125000000000005</v>
      </c>
      <c r="D12" s="118">
        <f t="shared" si="2"/>
        <v>8364125.000000001</v>
      </c>
      <c r="E12" s="119">
        <v>4.98</v>
      </c>
      <c r="F12" s="118">
        <f t="shared" si="3"/>
        <v>6025800.000000001</v>
      </c>
      <c r="G12" s="117">
        <f t="shared" si="4"/>
        <v>1.9325</v>
      </c>
      <c r="H12" s="118">
        <f t="shared" si="5"/>
        <v>2338325</v>
      </c>
      <c r="I12" s="120">
        <v>0.3</v>
      </c>
      <c r="J12" s="121">
        <f t="shared" si="6"/>
        <v>363000</v>
      </c>
      <c r="K12" s="120">
        <v>0.25</v>
      </c>
      <c r="L12" s="122">
        <f t="shared" si="7"/>
        <v>302500</v>
      </c>
      <c r="M12" s="118"/>
      <c r="N12" s="1048">
        <f t="shared" si="8"/>
        <v>0</v>
      </c>
      <c r="O12" s="118"/>
      <c r="P12" s="122">
        <f t="shared" si="9"/>
        <v>0</v>
      </c>
      <c r="Q12" s="118"/>
      <c r="R12" s="122">
        <f t="shared" si="10"/>
        <v>0</v>
      </c>
      <c r="S12" s="118"/>
      <c r="T12" s="118"/>
      <c r="U12" s="118"/>
      <c r="V12" s="118"/>
      <c r="W12" s="118"/>
      <c r="X12" s="118"/>
      <c r="Y12" s="839">
        <f aca="true" t="shared" si="15" ref="Y12:Y32">(E12+I12+K12)*25%</f>
        <v>1.3825</v>
      </c>
      <c r="Z12" s="840">
        <f t="shared" si="11"/>
        <v>1672825</v>
      </c>
      <c r="AA12" s="118">
        <f t="shared" si="12"/>
        <v>1538999.0000000002</v>
      </c>
      <c r="AB12" s="118">
        <f t="shared" si="13"/>
        <v>9903124.000000002</v>
      </c>
      <c r="AC12" s="118">
        <f t="shared" si="14"/>
        <v>118837488.00000003</v>
      </c>
      <c r="AD12" s="119"/>
      <c r="AE12" s="123"/>
      <c r="AF12" s="124"/>
      <c r="AG12" s="124"/>
      <c r="AH12" s="124"/>
      <c r="AI12" s="124"/>
      <c r="AJ12" s="124"/>
      <c r="AK12" s="124"/>
      <c r="AL12" s="124"/>
    </row>
    <row r="13" spans="1:38" s="125" customFormat="1" ht="12">
      <c r="A13" s="115">
        <v>4</v>
      </c>
      <c r="B13" s="116" t="s">
        <v>85</v>
      </c>
      <c r="C13" s="117">
        <f t="shared" si="1"/>
        <v>6.112500000000001</v>
      </c>
      <c r="D13" s="118">
        <f t="shared" si="2"/>
        <v>7396125</v>
      </c>
      <c r="E13" s="119">
        <v>4.65</v>
      </c>
      <c r="F13" s="118">
        <f t="shared" si="3"/>
        <v>5626500</v>
      </c>
      <c r="G13" s="117">
        <f t="shared" si="4"/>
        <v>1.4625000000000001</v>
      </c>
      <c r="H13" s="118">
        <f t="shared" si="5"/>
        <v>1769625</v>
      </c>
      <c r="I13" s="120"/>
      <c r="J13" s="121">
        <f t="shared" si="6"/>
        <v>0</v>
      </c>
      <c r="K13" s="118"/>
      <c r="L13" s="122">
        <f t="shared" si="7"/>
        <v>0</v>
      </c>
      <c r="M13" s="118"/>
      <c r="N13" s="1048">
        <f t="shared" si="8"/>
        <v>0</v>
      </c>
      <c r="O13" s="120">
        <v>0.3</v>
      </c>
      <c r="P13" s="122">
        <f t="shared" si="9"/>
        <v>363000</v>
      </c>
      <c r="Q13" s="118"/>
      <c r="R13" s="122">
        <f t="shared" si="10"/>
        <v>0</v>
      </c>
      <c r="S13" s="118"/>
      <c r="T13" s="118"/>
      <c r="U13" s="118"/>
      <c r="V13" s="118"/>
      <c r="W13" s="118"/>
      <c r="X13" s="118"/>
      <c r="Y13" s="839">
        <f t="shared" si="15"/>
        <v>1.1625</v>
      </c>
      <c r="Z13" s="840">
        <f t="shared" si="11"/>
        <v>1406625</v>
      </c>
      <c r="AA13" s="118">
        <f t="shared" si="12"/>
        <v>1294095</v>
      </c>
      <c r="AB13" s="118">
        <f t="shared" si="13"/>
        <v>8690220</v>
      </c>
      <c r="AC13" s="118">
        <f t="shared" si="14"/>
        <v>104282640</v>
      </c>
      <c r="AD13" s="119"/>
      <c r="AE13" s="126"/>
      <c r="AF13" s="124"/>
      <c r="AG13" s="124"/>
      <c r="AH13" s="124"/>
      <c r="AI13" s="124"/>
      <c r="AJ13" s="124"/>
      <c r="AK13" s="124"/>
      <c r="AL13" s="124"/>
    </row>
    <row r="14" spans="1:38" s="125" customFormat="1" ht="12">
      <c r="A14" s="115">
        <v>5</v>
      </c>
      <c r="B14" s="116" t="s">
        <v>86</v>
      </c>
      <c r="C14" s="117">
        <f t="shared" si="1"/>
        <v>6.637500000000001</v>
      </c>
      <c r="D14" s="118">
        <f t="shared" si="2"/>
        <v>8031375.000000001</v>
      </c>
      <c r="E14" s="119">
        <v>4.98</v>
      </c>
      <c r="F14" s="118">
        <f t="shared" si="3"/>
        <v>6025800.000000001</v>
      </c>
      <c r="G14" s="117">
        <f t="shared" si="4"/>
        <v>1.6575000000000002</v>
      </c>
      <c r="H14" s="118">
        <f t="shared" si="5"/>
        <v>2005575.0000000002</v>
      </c>
      <c r="I14" s="118"/>
      <c r="J14" s="121">
        <f t="shared" si="6"/>
        <v>0</v>
      </c>
      <c r="K14" s="120">
        <v>0.25</v>
      </c>
      <c r="L14" s="122">
        <f t="shared" si="7"/>
        <v>302500</v>
      </c>
      <c r="M14" s="118"/>
      <c r="N14" s="1048">
        <f t="shared" si="8"/>
        <v>0</v>
      </c>
      <c r="O14" s="120">
        <v>0.1</v>
      </c>
      <c r="P14" s="122">
        <f t="shared" si="9"/>
        <v>121000</v>
      </c>
      <c r="Q14" s="118"/>
      <c r="R14" s="122">
        <f t="shared" si="10"/>
        <v>0</v>
      </c>
      <c r="S14" s="118"/>
      <c r="T14" s="118"/>
      <c r="U14" s="118"/>
      <c r="V14" s="118"/>
      <c r="W14" s="118"/>
      <c r="X14" s="118"/>
      <c r="Y14" s="839">
        <f t="shared" si="15"/>
        <v>1.3075</v>
      </c>
      <c r="Z14" s="840">
        <f t="shared" si="11"/>
        <v>1582075.0000000002</v>
      </c>
      <c r="AA14" s="118">
        <f t="shared" si="12"/>
        <v>1455509.0000000002</v>
      </c>
      <c r="AB14" s="118">
        <f t="shared" si="13"/>
        <v>9486884.000000002</v>
      </c>
      <c r="AC14" s="118">
        <f t="shared" si="14"/>
        <v>113842608.00000003</v>
      </c>
      <c r="AD14" s="119"/>
      <c r="AE14" s="126"/>
      <c r="AF14" s="124"/>
      <c r="AG14" s="124"/>
      <c r="AH14" s="124"/>
      <c r="AI14" s="124"/>
      <c r="AJ14" s="124"/>
      <c r="AK14" s="124"/>
      <c r="AL14" s="124"/>
    </row>
    <row r="15" spans="1:38" s="125" customFormat="1" ht="12">
      <c r="A15" s="115">
        <v>6</v>
      </c>
      <c r="B15" s="116" t="s">
        <v>87</v>
      </c>
      <c r="C15" s="117">
        <f t="shared" si="1"/>
        <v>5.4</v>
      </c>
      <c r="D15" s="118">
        <f t="shared" si="2"/>
        <v>6534000</v>
      </c>
      <c r="E15" s="119">
        <v>4.32</v>
      </c>
      <c r="F15" s="118">
        <f t="shared" si="3"/>
        <v>5227200</v>
      </c>
      <c r="G15" s="117">
        <f t="shared" si="4"/>
        <v>1.08</v>
      </c>
      <c r="H15" s="118">
        <f t="shared" si="5"/>
        <v>1306800</v>
      </c>
      <c r="I15" s="118"/>
      <c r="J15" s="121">
        <f t="shared" si="6"/>
        <v>0</v>
      </c>
      <c r="K15" s="118"/>
      <c r="L15" s="122">
        <f t="shared" si="7"/>
        <v>0</v>
      </c>
      <c r="M15" s="118"/>
      <c r="N15" s="1048">
        <f t="shared" si="8"/>
        <v>0</v>
      </c>
      <c r="O15" s="118"/>
      <c r="P15" s="122">
        <f t="shared" si="9"/>
        <v>0</v>
      </c>
      <c r="Q15" s="118"/>
      <c r="R15" s="122">
        <f t="shared" si="10"/>
        <v>0</v>
      </c>
      <c r="S15" s="118"/>
      <c r="T15" s="118"/>
      <c r="U15" s="118"/>
      <c r="V15" s="118"/>
      <c r="W15" s="118"/>
      <c r="X15" s="118"/>
      <c r="Y15" s="839">
        <f t="shared" si="15"/>
        <v>1.08</v>
      </c>
      <c r="Z15" s="840">
        <f t="shared" si="11"/>
        <v>1306800</v>
      </c>
      <c r="AA15" s="118">
        <f t="shared" si="12"/>
        <v>1202256</v>
      </c>
      <c r="AB15" s="118">
        <f t="shared" si="13"/>
        <v>7736256</v>
      </c>
      <c r="AC15" s="118">
        <f t="shared" si="14"/>
        <v>92835072</v>
      </c>
      <c r="AD15" s="119"/>
      <c r="AE15" s="126"/>
      <c r="AF15" s="124"/>
      <c r="AG15" s="124"/>
      <c r="AH15" s="124"/>
      <c r="AI15" s="124"/>
      <c r="AJ15" s="124"/>
      <c r="AK15" s="124"/>
      <c r="AL15" s="124"/>
    </row>
    <row r="16" spans="1:38" s="125" customFormat="1" ht="12">
      <c r="A16" s="115">
        <v>7</v>
      </c>
      <c r="B16" s="116" t="s">
        <v>88</v>
      </c>
      <c r="C16" s="117">
        <f t="shared" si="1"/>
        <v>4.575</v>
      </c>
      <c r="D16" s="118">
        <f t="shared" si="2"/>
        <v>5535750</v>
      </c>
      <c r="E16" s="119">
        <v>3.66</v>
      </c>
      <c r="F16" s="118">
        <f t="shared" si="3"/>
        <v>4428600</v>
      </c>
      <c r="G16" s="117">
        <f t="shared" si="4"/>
        <v>0.915</v>
      </c>
      <c r="H16" s="118">
        <f t="shared" si="5"/>
        <v>1107150</v>
      </c>
      <c r="I16" s="118"/>
      <c r="J16" s="121">
        <f t="shared" si="6"/>
        <v>0</v>
      </c>
      <c r="K16" s="118"/>
      <c r="L16" s="122">
        <f t="shared" si="7"/>
        <v>0</v>
      </c>
      <c r="M16" s="118"/>
      <c r="N16" s="1048">
        <f t="shared" si="8"/>
        <v>0</v>
      </c>
      <c r="O16" s="118"/>
      <c r="P16" s="122">
        <f t="shared" si="9"/>
        <v>0</v>
      </c>
      <c r="Q16" s="118"/>
      <c r="R16" s="122">
        <f t="shared" si="10"/>
        <v>0</v>
      </c>
      <c r="S16" s="118"/>
      <c r="T16" s="118"/>
      <c r="U16" s="118"/>
      <c r="V16" s="118"/>
      <c r="W16" s="118"/>
      <c r="X16" s="118"/>
      <c r="Y16" s="839">
        <f t="shared" si="15"/>
        <v>0.915</v>
      </c>
      <c r="Z16" s="840">
        <f t="shared" si="11"/>
        <v>1107150</v>
      </c>
      <c r="AA16" s="118">
        <f t="shared" si="12"/>
        <v>1018578</v>
      </c>
      <c r="AB16" s="118">
        <f t="shared" si="13"/>
        <v>6554328</v>
      </c>
      <c r="AC16" s="118">
        <f t="shared" si="14"/>
        <v>78651936</v>
      </c>
      <c r="AD16" s="119"/>
      <c r="AE16" s="126"/>
      <c r="AF16" s="124"/>
      <c r="AG16" s="124"/>
      <c r="AH16" s="124"/>
      <c r="AI16" s="124"/>
      <c r="AJ16" s="124"/>
      <c r="AK16" s="124"/>
      <c r="AL16" s="124"/>
    </row>
    <row r="17" spans="1:38" s="125" customFormat="1" ht="12">
      <c r="A17" s="115">
        <v>8</v>
      </c>
      <c r="B17" s="116" t="s">
        <v>89</v>
      </c>
      <c r="C17" s="117">
        <f t="shared" si="1"/>
        <v>4.1625</v>
      </c>
      <c r="D17" s="118">
        <f t="shared" si="2"/>
        <v>5036625</v>
      </c>
      <c r="E17" s="127">
        <v>3.33</v>
      </c>
      <c r="F17" s="118">
        <f t="shared" si="3"/>
        <v>4029300</v>
      </c>
      <c r="G17" s="117">
        <f t="shared" si="4"/>
        <v>0.8325</v>
      </c>
      <c r="H17" s="118">
        <f t="shared" si="5"/>
        <v>1007325</v>
      </c>
      <c r="I17" s="118"/>
      <c r="J17" s="121">
        <f t="shared" si="6"/>
        <v>0</v>
      </c>
      <c r="K17" s="118"/>
      <c r="L17" s="122">
        <f t="shared" si="7"/>
        <v>0</v>
      </c>
      <c r="M17" s="118"/>
      <c r="N17" s="1048">
        <f t="shared" si="8"/>
        <v>0</v>
      </c>
      <c r="O17" s="118"/>
      <c r="P17" s="122">
        <f t="shared" si="9"/>
        <v>0</v>
      </c>
      <c r="Q17" s="118"/>
      <c r="R17" s="122">
        <f t="shared" si="10"/>
        <v>0</v>
      </c>
      <c r="S17" s="118"/>
      <c r="T17" s="118"/>
      <c r="U17" s="118"/>
      <c r="V17" s="118"/>
      <c r="W17" s="118"/>
      <c r="X17" s="118"/>
      <c r="Y17" s="839">
        <f t="shared" si="15"/>
        <v>0.8325</v>
      </c>
      <c r="Z17" s="840">
        <f t="shared" si="11"/>
        <v>1007325</v>
      </c>
      <c r="AA17" s="118">
        <f t="shared" si="12"/>
        <v>926739</v>
      </c>
      <c r="AB17" s="118">
        <f t="shared" si="13"/>
        <v>5963364</v>
      </c>
      <c r="AC17" s="118">
        <f t="shared" si="14"/>
        <v>71560368</v>
      </c>
      <c r="AD17" s="119"/>
      <c r="AE17" s="126"/>
      <c r="AF17" s="124"/>
      <c r="AG17" s="124"/>
      <c r="AH17" s="124"/>
      <c r="AI17" s="124"/>
      <c r="AJ17" s="124"/>
      <c r="AK17" s="124"/>
      <c r="AL17" s="124"/>
    </row>
    <row r="18" spans="1:38" s="125" customFormat="1" ht="12">
      <c r="A18" s="115">
        <v>9</v>
      </c>
      <c r="B18" s="116" t="s">
        <v>90</v>
      </c>
      <c r="C18" s="117">
        <f t="shared" si="1"/>
        <v>5.5</v>
      </c>
      <c r="D18" s="118">
        <f t="shared" si="2"/>
        <v>6655000</v>
      </c>
      <c r="E18" s="119">
        <v>4.32</v>
      </c>
      <c r="F18" s="118">
        <f t="shared" si="3"/>
        <v>5227200</v>
      </c>
      <c r="G18" s="117">
        <f t="shared" si="4"/>
        <v>1.1800000000000002</v>
      </c>
      <c r="H18" s="118">
        <f t="shared" si="5"/>
        <v>1427800</v>
      </c>
      <c r="I18" s="118"/>
      <c r="J18" s="121">
        <f t="shared" si="6"/>
        <v>0</v>
      </c>
      <c r="K18" s="118"/>
      <c r="L18" s="122">
        <f t="shared" si="7"/>
        <v>0</v>
      </c>
      <c r="M18" s="118"/>
      <c r="N18" s="1048">
        <f t="shared" si="8"/>
        <v>0</v>
      </c>
      <c r="O18" s="120"/>
      <c r="P18" s="122">
        <f t="shared" si="9"/>
        <v>0</v>
      </c>
      <c r="Q18" s="120">
        <v>0.1</v>
      </c>
      <c r="R18" s="122">
        <f t="shared" si="10"/>
        <v>121000</v>
      </c>
      <c r="S18" s="118"/>
      <c r="T18" s="118"/>
      <c r="U18" s="118"/>
      <c r="V18" s="118"/>
      <c r="W18" s="118"/>
      <c r="X18" s="118"/>
      <c r="Y18" s="839">
        <f t="shared" si="15"/>
        <v>1.08</v>
      </c>
      <c r="Z18" s="840">
        <f t="shared" si="11"/>
        <v>1306800</v>
      </c>
      <c r="AA18" s="118">
        <f t="shared" si="12"/>
        <v>1202256</v>
      </c>
      <c r="AB18" s="118">
        <f t="shared" si="13"/>
        <v>7857256</v>
      </c>
      <c r="AC18" s="118">
        <f t="shared" si="14"/>
        <v>94287072</v>
      </c>
      <c r="AD18" s="119"/>
      <c r="AE18" s="126"/>
      <c r="AF18" s="124"/>
      <c r="AG18" s="124"/>
      <c r="AH18" s="124"/>
      <c r="AI18" s="124"/>
      <c r="AJ18" s="124"/>
      <c r="AK18" s="124"/>
      <c r="AL18" s="124"/>
    </row>
    <row r="19" spans="1:38" s="125" customFormat="1" ht="12">
      <c r="A19" s="115">
        <v>10</v>
      </c>
      <c r="B19" s="116" t="s">
        <v>91</v>
      </c>
      <c r="C19" s="117">
        <f t="shared" si="1"/>
        <v>5.9</v>
      </c>
      <c r="D19" s="118">
        <f t="shared" si="2"/>
        <v>7139000</v>
      </c>
      <c r="E19" s="119">
        <v>4.32</v>
      </c>
      <c r="F19" s="118">
        <f t="shared" si="3"/>
        <v>5227200</v>
      </c>
      <c r="G19" s="117">
        <f t="shared" si="4"/>
        <v>1.58</v>
      </c>
      <c r="H19" s="118">
        <f t="shared" si="5"/>
        <v>1911800</v>
      </c>
      <c r="I19" s="118"/>
      <c r="J19" s="121">
        <f t="shared" si="6"/>
        <v>0</v>
      </c>
      <c r="K19" s="118"/>
      <c r="L19" s="122">
        <f t="shared" si="7"/>
        <v>0</v>
      </c>
      <c r="M19" s="118"/>
      <c r="N19" s="1048">
        <f t="shared" si="8"/>
        <v>0</v>
      </c>
      <c r="O19" s="120"/>
      <c r="P19" s="122">
        <f t="shared" si="9"/>
        <v>0</v>
      </c>
      <c r="Q19" s="120">
        <v>0.5</v>
      </c>
      <c r="R19" s="122">
        <f t="shared" si="10"/>
        <v>605000</v>
      </c>
      <c r="S19" s="118"/>
      <c r="T19" s="118"/>
      <c r="U19" s="118"/>
      <c r="V19" s="118"/>
      <c r="W19" s="118"/>
      <c r="X19" s="118"/>
      <c r="Y19" s="839">
        <f t="shared" si="15"/>
        <v>1.08</v>
      </c>
      <c r="Z19" s="840">
        <f t="shared" si="11"/>
        <v>1306800</v>
      </c>
      <c r="AA19" s="118">
        <f t="shared" si="12"/>
        <v>1202256</v>
      </c>
      <c r="AB19" s="118">
        <f t="shared" si="13"/>
        <v>8341256</v>
      </c>
      <c r="AC19" s="118">
        <f t="shared" si="14"/>
        <v>100095072</v>
      </c>
      <c r="AD19" s="119"/>
      <c r="AE19" s="126"/>
      <c r="AF19" s="124"/>
      <c r="AG19" s="124"/>
      <c r="AH19" s="124"/>
      <c r="AI19" s="124"/>
      <c r="AJ19" s="124"/>
      <c r="AK19" s="124"/>
      <c r="AL19" s="124"/>
    </row>
    <row r="20" spans="1:38" s="125" customFormat="1" ht="12">
      <c r="A20" s="115">
        <v>11</v>
      </c>
      <c r="B20" s="116" t="s">
        <v>92</v>
      </c>
      <c r="C20" s="117">
        <f t="shared" si="1"/>
        <v>4.6625</v>
      </c>
      <c r="D20" s="118">
        <f t="shared" si="2"/>
        <v>5641625</v>
      </c>
      <c r="E20" s="127">
        <v>3.33</v>
      </c>
      <c r="F20" s="118">
        <f t="shared" si="3"/>
        <v>4029300</v>
      </c>
      <c r="G20" s="117">
        <f t="shared" si="4"/>
        <v>1.3325</v>
      </c>
      <c r="H20" s="118">
        <f t="shared" si="5"/>
        <v>1612325</v>
      </c>
      <c r="I20" s="118"/>
      <c r="J20" s="121">
        <f t="shared" si="6"/>
        <v>0</v>
      </c>
      <c r="K20" s="118"/>
      <c r="L20" s="122">
        <f t="shared" si="7"/>
        <v>0</v>
      </c>
      <c r="M20" s="118"/>
      <c r="N20" s="1048">
        <f t="shared" si="8"/>
        <v>0</v>
      </c>
      <c r="O20" s="118"/>
      <c r="P20" s="122">
        <f t="shared" si="9"/>
        <v>0</v>
      </c>
      <c r="Q20" s="120">
        <v>0.5</v>
      </c>
      <c r="R20" s="122">
        <f t="shared" si="10"/>
        <v>605000</v>
      </c>
      <c r="S20" s="118"/>
      <c r="T20" s="118"/>
      <c r="U20" s="118"/>
      <c r="V20" s="118"/>
      <c r="W20" s="118"/>
      <c r="X20" s="118"/>
      <c r="Y20" s="839">
        <f t="shared" si="15"/>
        <v>0.8325</v>
      </c>
      <c r="Z20" s="840">
        <f t="shared" si="11"/>
        <v>1007325</v>
      </c>
      <c r="AA20" s="118">
        <f t="shared" si="12"/>
        <v>926739</v>
      </c>
      <c r="AB20" s="118">
        <f t="shared" si="13"/>
        <v>6568364</v>
      </c>
      <c r="AC20" s="118">
        <f t="shared" si="14"/>
        <v>78820368</v>
      </c>
      <c r="AD20" s="119"/>
      <c r="AE20" s="126"/>
      <c r="AF20" s="124"/>
      <c r="AG20" s="124"/>
      <c r="AH20" s="124"/>
      <c r="AI20" s="124"/>
      <c r="AJ20" s="124"/>
      <c r="AK20" s="124"/>
      <c r="AL20" s="124"/>
    </row>
    <row r="21" spans="1:38" s="125" customFormat="1" ht="12">
      <c r="A21" s="115">
        <v>12</v>
      </c>
      <c r="B21" s="116" t="s">
        <v>93</v>
      </c>
      <c r="C21" s="117">
        <f t="shared" si="1"/>
        <v>4.05</v>
      </c>
      <c r="D21" s="118">
        <f t="shared" si="2"/>
        <v>4900500</v>
      </c>
      <c r="E21" s="127">
        <v>3</v>
      </c>
      <c r="F21" s="118">
        <f t="shared" si="3"/>
        <v>3630000</v>
      </c>
      <c r="G21" s="117">
        <f t="shared" si="4"/>
        <v>1.05</v>
      </c>
      <c r="H21" s="118">
        <f t="shared" si="5"/>
        <v>1270500</v>
      </c>
      <c r="I21" s="118"/>
      <c r="J21" s="121">
        <f t="shared" si="6"/>
        <v>0</v>
      </c>
      <c r="K21" s="118"/>
      <c r="L21" s="122">
        <f t="shared" si="7"/>
        <v>0</v>
      </c>
      <c r="M21" s="118"/>
      <c r="N21" s="1048">
        <f t="shared" si="8"/>
        <v>0</v>
      </c>
      <c r="O21" s="120">
        <v>0.3</v>
      </c>
      <c r="P21" s="122">
        <f t="shared" si="9"/>
        <v>363000</v>
      </c>
      <c r="Q21" s="120">
        <v>0</v>
      </c>
      <c r="R21" s="122">
        <f t="shared" si="10"/>
        <v>0</v>
      </c>
      <c r="S21" s="118"/>
      <c r="T21" s="118"/>
      <c r="U21" s="118"/>
      <c r="V21" s="118"/>
      <c r="W21" s="118"/>
      <c r="X21" s="118"/>
      <c r="Y21" s="839">
        <f t="shared" si="15"/>
        <v>0.75</v>
      </c>
      <c r="Z21" s="840">
        <f t="shared" si="11"/>
        <v>907500</v>
      </c>
      <c r="AA21" s="118">
        <f t="shared" si="12"/>
        <v>834900</v>
      </c>
      <c r="AB21" s="118">
        <f t="shared" si="13"/>
        <v>5735400</v>
      </c>
      <c r="AC21" s="118">
        <f t="shared" si="14"/>
        <v>68824800</v>
      </c>
      <c r="AD21" s="119"/>
      <c r="AE21" s="126"/>
      <c r="AF21" s="124"/>
      <c r="AG21" s="124"/>
      <c r="AH21" s="124"/>
      <c r="AI21" s="124"/>
      <c r="AJ21" s="124"/>
      <c r="AK21" s="124"/>
      <c r="AL21" s="124"/>
    </row>
    <row r="22" spans="1:38" s="125" customFormat="1" ht="12">
      <c r="A22" s="115">
        <v>13</v>
      </c>
      <c r="B22" s="116" t="s">
        <v>94</v>
      </c>
      <c r="C22" s="117">
        <f t="shared" si="1"/>
        <v>3.125</v>
      </c>
      <c r="D22" s="118">
        <f t="shared" si="2"/>
        <v>3781250</v>
      </c>
      <c r="E22" s="119">
        <v>2.34</v>
      </c>
      <c r="F22" s="118">
        <f t="shared" si="3"/>
        <v>2831400</v>
      </c>
      <c r="G22" s="117">
        <f t="shared" si="4"/>
        <v>0.7849999999999999</v>
      </c>
      <c r="H22" s="118">
        <f t="shared" si="5"/>
        <v>949850</v>
      </c>
      <c r="I22" s="118"/>
      <c r="J22" s="121">
        <f t="shared" si="6"/>
        <v>0</v>
      </c>
      <c r="K22" s="118"/>
      <c r="L22" s="122">
        <f t="shared" si="7"/>
        <v>0</v>
      </c>
      <c r="M22" s="118"/>
      <c r="N22" s="1048">
        <f t="shared" si="8"/>
        <v>0</v>
      </c>
      <c r="O22" s="120"/>
      <c r="P22" s="122">
        <f t="shared" si="9"/>
        <v>0</v>
      </c>
      <c r="Q22" s="120">
        <v>0.2</v>
      </c>
      <c r="R22" s="122">
        <f t="shared" si="10"/>
        <v>242000</v>
      </c>
      <c r="S22" s="118"/>
      <c r="T22" s="118"/>
      <c r="U22" s="118"/>
      <c r="V22" s="118"/>
      <c r="W22" s="118"/>
      <c r="X22" s="118"/>
      <c r="Y22" s="839">
        <f t="shared" si="15"/>
        <v>0.585</v>
      </c>
      <c r="Z22" s="840">
        <f t="shared" si="11"/>
        <v>707850</v>
      </c>
      <c r="AA22" s="118">
        <f t="shared" si="12"/>
        <v>651222</v>
      </c>
      <c r="AB22" s="118">
        <f t="shared" si="13"/>
        <v>4432472</v>
      </c>
      <c r="AC22" s="118">
        <f t="shared" si="14"/>
        <v>53189664</v>
      </c>
      <c r="AD22" s="119"/>
      <c r="AE22" s="126"/>
      <c r="AF22" s="124"/>
      <c r="AG22" s="124"/>
      <c r="AH22" s="124"/>
      <c r="AI22" s="124"/>
      <c r="AJ22" s="124"/>
      <c r="AK22" s="124"/>
      <c r="AL22" s="124"/>
    </row>
    <row r="23" spans="1:38" s="125" customFormat="1" ht="12">
      <c r="A23" s="115">
        <v>14</v>
      </c>
      <c r="B23" s="116" t="s">
        <v>95</v>
      </c>
      <c r="C23" s="117">
        <f t="shared" si="1"/>
        <v>4.3625</v>
      </c>
      <c r="D23" s="118">
        <f t="shared" si="2"/>
        <v>5278625</v>
      </c>
      <c r="E23" s="119">
        <v>3.33</v>
      </c>
      <c r="F23" s="118">
        <f t="shared" si="3"/>
        <v>4029300</v>
      </c>
      <c r="G23" s="117">
        <f t="shared" si="4"/>
        <v>1.0325</v>
      </c>
      <c r="H23" s="118">
        <f t="shared" si="5"/>
        <v>1249325</v>
      </c>
      <c r="I23" s="118"/>
      <c r="J23" s="121">
        <f t="shared" si="6"/>
        <v>0</v>
      </c>
      <c r="K23" s="118"/>
      <c r="L23" s="122">
        <f t="shared" si="7"/>
        <v>0</v>
      </c>
      <c r="M23" s="118"/>
      <c r="N23" s="1048">
        <f t="shared" si="8"/>
        <v>0</v>
      </c>
      <c r="O23" s="118"/>
      <c r="P23" s="122">
        <f t="shared" si="9"/>
        <v>0</v>
      </c>
      <c r="Q23" s="120">
        <v>0.2</v>
      </c>
      <c r="R23" s="122">
        <f t="shared" si="10"/>
        <v>242000</v>
      </c>
      <c r="S23" s="118"/>
      <c r="T23" s="118"/>
      <c r="U23" s="118"/>
      <c r="V23" s="118"/>
      <c r="W23" s="118"/>
      <c r="X23" s="118"/>
      <c r="Y23" s="839">
        <f t="shared" si="15"/>
        <v>0.8325</v>
      </c>
      <c r="Z23" s="840">
        <f t="shared" si="11"/>
        <v>1007325</v>
      </c>
      <c r="AA23" s="118">
        <f t="shared" si="12"/>
        <v>926739</v>
      </c>
      <c r="AB23" s="118">
        <f t="shared" si="13"/>
        <v>6205364</v>
      </c>
      <c r="AC23" s="118">
        <f t="shared" si="14"/>
        <v>74464368</v>
      </c>
      <c r="AD23" s="119"/>
      <c r="AE23" s="126"/>
      <c r="AF23" s="124"/>
      <c r="AG23" s="124"/>
      <c r="AH23" s="124"/>
      <c r="AI23" s="124"/>
      <c r="AJ23" s="124"/>
      <c r="AK23" s="124"/>
      <c r="AL23" s="124"/>
    </row>
    <row r="24" spans="1:38" s="125" customFormat="1" ht="12">
      <c r="A24" s="115">
        <v>15</v>
      </c>
      <c r="B24" s="116" t="s">
        <v>96</v>
      </c>
      <c r="C24" s="117">
        <f t="shared" si="1"/>
        <v>4.7375</v>
      </c>
      <c r="D24" s="118">
        <f t="shared" si="2"/>
        <v>5732375</v>
      </c>
      <c r="E24" s="119">
        <v>3.63</v>
      </c>
      <c r="F24" s="118">
        <f t="shared" si="3"/>
        <v>4392300</v>
      </c>
      <c r="G24" s="117">
        <f t="shared" si="4"/>
        <v>1.1075</v>
      </c>
      <c r="H24" s="118">
        <f t="shared" si="5"/>
        <v>1340075</v>
      </c>
      <c r="I24" s="118"/>
      <c r="J24" s="121">
        <f t="shared" si="6"/>
        <v>0</v>
      </c>
      <c r="K24" s="118"/>
      <c r="L24" s="122">
        <f t="shared" si="7"/>
        <v>0</v>
      </c>
      <c r="M24" s="118"/>
      <c r="N24" s="1048">
        <f t="shared" si="8"/>
        <v>0</v>
      </c>
      <c r="O24" s="118"/>
      <c r="P24" s="122">
        <f t="shared" si="9"/>
        <v>0</v>
      </c>
      <c r="Q24" s="120">
        <v>0.2</v>
      </c>
      <c r="R24" s="122">
        <f t="shared" si="10"/>
        <v>242000</v>
      </c>
      <c r="S24" s="118"/>
      <c r="T24" s="118"/>
      <c r="U24" s="118"/>
      <c r="V24" s="118"/>
      <c r="W24" s="118"/>
      <c r="X24" s="118"/>
      <c r="Y24" s="839">
        <f t="shared" si="15"/>
        <v>0.9075</v>
      </c>
      <c r="Z24" s="840">
        <f t="shared" si="11"/>
        <v>1098075</v>
      </c>
      <c r="AA24" s="118">
        <f t="shared" si="12"/>
        <v>1010229</v>
      </c>
      <c r="AB24" s="118">
        <f t="shared" si="13"/>
        <v>6742604</v>
      </c>
      <c r="AC24" s="118">
        <f t="shared" si="14"/>
        <v>80911248</v>
      </c>
      <c r="AD24" s="119"/>
      <c r="AE24" s="126"/>
      <c r="AF24" s="124"/>
      <c r="AG24" s="124"/>
      <c r="AH24" s="124"/>
      <c r="AI24" s="124"/>
      <c r="AJ24" s="124"/>
      <c r="AK24" s="124"/>
      <c r="AL24" s="124"/>
    </row>
    <row r="25" spans="1:38" s="125" customFormat="1" ht="12">
      <c r="A25" s="115">
        <v>16</v>
      </c>
      <c r="B25" s="116" t="s">
        <v>97</v>
      </c>
      <c r="C25" s="117">
        <f t="shared" si="1"/>
        <v>6.737500000000001</v>
      </c>
      <c r="D25" s="118">
        <f t="shared" si="2"/>
        <v>8152375.000000001</v>
      </c>
      <c r="E25" s="119">
        <v>4.98</v>
      </c>
      <c r="F25" s="118">
        <f t="shared" si="3"/>
        <v>6025800.000000001</v>
      </c>
      <c r="G25" s="117">
        <f t="shared" si="4"/>
        <v>1.7575</v>
      </c>
      <c r="H25" s="118">
        <f t="shared" si="5"/>
        <v>2126575</v>
      </c>
      <c r="I25" s="118"/>
      <c r="J25" s="121">
        <f t="shared" si="6"/>
        <v>0</v>
      </c>
      <c r="K25" s="120">
        <v>0.25</v>
      </c>
      <c r="L25" s="122">
        <f t="shared" si="7"/>
        <v>302500</v>
      </c>
      <c r="M25" s="118"/>
      <c r="N25" s="1048">
        <f t="shared" si="8"/>
        <v>0</v>
      </c>
      <c r="O25" s="120"/>
      <c r="P25" s="122">
        <f t="shared" si="9"/>
        <v>0</v>
      </c>
      <c r="Q25" s="120">
        <v>0.2</v>
      </c>
      <c r="R25" s="122">
        <f t="shared" si="10"/>
        <v>242000</v>
      </c>
      <c r="S25" s="118"/>
      <c r="T25" s="118"/>
      <c r="U25" s="118"/>
      <c r="V25" s="118"/>
      <c r="W25" s="118"/>
      <c r="X25" s="118"/>
      <c r="Y25" s="839">
        <f t="shared" si="15"/>
        <v>1.3075</v>
      </c>
      <c r="Z25" s="840">
        <f t="shared" si="11"/>
        <v>1582075.0000000002</v>
      </c>
      <c r="AA25" s="118">
        <f t="shared" si="12"/>
        <v>1455509.0000000002</v>
      </c>
      <c r="AB25" s="118">
        <f t="shared" si="13"/>
        <v>9607884.000000002</v>
      </c>
      <c r="AC25" s="118">
        <f t="shared" si="14"/>
        <v>115294608.00000003</v>
      </c>
      <c r="AD25" s="119"/>
      <c r="AE25" s="126"/>
      <c r="AF25" s="124"/>
      <c r="AG25" s="124"/>
      <c r="AH25" s="124"/>
      <c r="AI25" s="124"/>
      <c r="AJ25" s="124"/>
      <c r="AK25" s="124"/>
      <c r="AL25" s="124"/>
    </row>
    <row r="26" spans="1:38" s="125" customFormat="1" ht="12">
      <c r="A26" s="115">
        <v>17</v>
      </c>
      <c r="B26" s="116" t="s">
        <v>98</v>
      </c>
      <c r="C26" s="117">
        <f t="shared" si="1"/>
        <v>3.125</v>
      </c>
      <c r="D26" s="118">
        <f t="shared" si="2"/>
        <v>3781250</v>
      </c>
      <c r="E26" s="119">
        <v>2.34</v>
      </c>
      <c r="F26" s="118">
        <f t="shared" si="3"/>
        <v>2831400</v>
      </c>
      <c r="G26" s="117">
        <f t="shared" si="4"/>
        <v>0.7849999999999999</v>
      </c>
      <c r="H26" s="118">
        <f t="shared" si="5"/>
        <v>949850</v>
      </c>
      <c r="I26" s="118"/>
      <c r="J26" s="121">
        <f t="shared" si="6"/>
        <v>0</v>
      </c>
      <c r="K26" s="118"/>
      <c r="L26" s="122">
        <f t="shared" si="7"/>
        <v>0</v>
      </c>
      <c r="M26" s="118"/>
      <c r="N26" s="1048">
        <f t="shared" si="8"/>
        <v>0</v>
      </c>
      <c r="O26" s="118"/>
      <c r="P26" s="122">
        <f t="shared" si="9"/>
        <v>0</v>
      </c>
      <c r="Q26" s="120">
        <v>0.2</v>
      </c>
      <c r="R26" s="122">
        <f t="shared" si="10"/>
        <v>242000</v>
      </c>
      <c r="S26" s="118"/>
      <c r="T26" s="118"/>
      <c r="U26" s="118"/>
      <c r="V26" s="118"/>
      <c r="W26" s="118"/>
      <c r="X26" s="118"/>
      <c r="Y26" s="839">
        <f t="shared" si="15"/>
        <v>0.585</v>
      </c>
      <c r="Z26" s="840">
        <f t="shared" si="11"/>
        <v>707850</v>
      </c>
      <c r="AA26" s="118">
        <f t="shared" si="12"/>
        <v>651222</v>
      </c>
      <c r="AB26" s="118">
        <f t="shared" si="13"/>
        <v>4432472</v>
      </c>
      <c r="AC26" s="118">
        <f t="shared" si="14"/>
        <v>53189664</v>
      </c>
      <c r="AD26" s="119"/>
      <c r="AE26" s="126"/>
      <c r="AF26" s="124"/>
      <c r="AG26" s="124"/>
      <c r="AH26" s="124"/>
      <c r="AI26" s="124"/>
      <c r="AJ26" s="124"/>
      <c r="AK26" s="124"/>
      <c r="AL26" s="124"/>
    </row>
    <row r="27" spans="1:38" s="125" customFormat="1" ht="12">
      <c r="A27" s="115">
        <v>18</v>
      </c>
      <c r="B27" s="116" t="s">
        <v>99</v>
      </c>
      <c r="C27" s="117">
        <f t="shared" si="1"/>
        <v>5.1875</v>
      </c>
      <c r="D27" s="118">
        <f t="shared" si="2"/>
        <v>6276875</v>
      </c>
      <c r="E27" s="119">
        <v>3.63</v>
      </c>
      <c r="F27" s="118">
        <f t="shared" si="3"/>
        <v>4392300</v>
      </c>
      <c r="G27" s="117">
        <f t="shared" si="4"/>
        <v>1.5575</v>
      </c>
      <c r="H27" s="118">
        <f t="shared" si="5"/>
        <v>1884575</v>
      </c>
      <c r="I27" s="118"/>
      <c r="J27" s="121">
        <f t="shared" si="6"/>
        <v>0</v>
      </c>
      <c r="K27" s="120">
        <v>0.36</v>
      </c>
      <c r="L27" s="122">
        <f t="shared" si="7"/>
        <v>435600</v>
      </c>
      <c r="M27" s="118"/>
      <c r="N27" s="1048">
        <f t="shared" si="8"/>
        <v>0</v>
      </c>
      <c r="O27" s="120"/>
      <c r="P27" s="122">
        <f t="shared" si="9"/>
        <v>0</v>
      </c>
      <c r="Q27" s="120">
        <v>0.2</v>
      </c>
      <c r="R27" s="122">
        <f t="shared" si="10"/>
        <v>242000</v>
      </c>
      <c r="S27" s="118"/>
      <c r="T27" s="118"/>
      <c r="U27" s="118"/>
      <c r="V27" s="118"/>
      <c r="W27" s="118"/>
      <c r="X27" s="118"/>
      <c r="Y27" s="839">
        <f t="shared" si="15"/>
        <v>0.9974999999999999</v>
      </c>
      <c r="Z27" s="840">
        <f t="shared" si="11"/>
        <v>1206975</v>
      </c>
      <c r="AA27" s="118">
        <f t="shared" si="12"/>
        <v>1110417</v>
      </c>
      <c r="AB27" s="118">
        <f t="shared" si="13"/>
        <v>7387292</v>
      </c>
      <c r="AC27" s="118">
        <f t="shared" si="14"/>
        <v>88647504</v>
      </c>
      <c r="AD27" s="119"/>
      <c r="AE27" s="126"/>
      <c r="AF27" s="124"/>
      <c r="AG27" s="124"/>
      <c r="AH27" s="124"/>
      <c r="AI27" s="124"/>
      <c r="AJ27" s="124"/>
      <c r="AK27" s="124"/>
      <c r="AL27" s="124"/>
    </row>
    <row r="28" spans="1:38" s="125" customFormat="1" ht="12">
      <c r="A28" s="115">
        <v>19</v>
      </c>
      <c r="B28" s="116" t="s">
        <v>100</v>
      </c>
      <c r="C28" s="117">
        <f t="shared" si="1"/>
        <v>5.0875</v>
      </c>
      <c r="D28" s="118">
        <f t="shared" si="2"/>
        <v>6155875</v>
      </c>
      <c r="E28" s="119">
        <v>3.63</v>
      </c>
      <c r="F28" s="118">
        <f t="shared" si="3"/>
        <v>4392300</v>
      </c>
      <c r="G28" s="117">
        <f t="shared" si="4"/>
        <v>1.4575</v>
      </c>
      <c r="H28" s="118">
        <f t="shared" si="5"/>
        <v>1763575</v>
      </c>
      <c r="I28" s="118"/>
      <c r="J28" s="121">
        <f t="shared" si="6"/>
        <v>0</v>
      </c>
      <c r="K28" s="120">
        <v>0.36</v>
      </c>
      <c r="L28" s="122">
        <f t="shared" si="7"/>
        <v>435600</v>
      </c>
      <c r="M28" s="118"/>
      <c r="N28" s="1048">
        <f t="shared" si="8"/>
        <v>0</v>
      </c>
      <c r="O28" s="118"/>
      <c r="P28" s="122">
        <f t="shared" si="9"/>
        <v>0</v>
      </c>
      <c r="Q28" s="120">
        <v>0.1</v>
      </c>
      <c r="R28" s="122">
        <f t="shared" si="10"/>
        <v>121000</v>
      </c>
      <c r="S28" s="118"/>
      <c r="T28" s="118"/>
      <c r="U28" s="118"/>
      <c r="V28" s="118"/>
      <c r="W28" s="118"/>
      <c r="X28" s="118"/>
      <c r="Y28" s="839">
        <f t="shared" si="15"/>
        <v>0.9974999999999999</v>
      </c>
      <c r="Z28" s="840">
        <f t="shared" si="11"/>
        <v>1206975</v>
      </c>
      <c r="AA28" s="118">
        <f t="shared" si="12"/>
        <v>1110417</v>
      </c>
      <c r="AB28" s="118">
        <f t="shared" si="13"/>
        <v>7266292</v>
      </c>
      <c r="AC28" s="118">
        <f t="shared" si="14"/>
        <v>87195504</v>
      </c>
      <c r="AD28" s="119"/>
      <c r="AE28" s="126"/>
      <c r="AF28" s="124"/>
      <c r="AG28" s="124"/>
      <c r="AH28" s="124"/>
      <c r="AI28" s="124"/>
      <c r="AJ28" s="124"/>
      <c r="AK28" s="124"/>
      <c r="AL28" s="124"/>
    </row>
    <row r="29" spans="1:38" s="125" customFormat="1" ht="12">
      <c r="A29" s="115">
        <v>20</v>
      </c>
      <c r="B29" s="116" t="s">
        <v>112</v>
      </c>
      <c r="C29" s="117">
        <f aca="true" t="shared" si="16" ref="C29:D31">E29+G29</f>
        <v>3.5374999999999996</v>
      </c>
      <c r="D29" s="118">
        <f t="shared" si="16"/>
        <v>4280375</v>
      </c>
      <c r="E29" s="119">
        <v>2.67</v>
      </c>
      <c r="F29" s="118">
        <f t="shared" si="3"/>
        <v>3230700</v>
      </c>
      <c r="G29" s="117">
        <f aca="true" t="shared" si="17" ref="G29:H31">I29+K29+M29+O29+Q29+S29+U29+W29+Y29</f>
        <v>0.8674999999999999</v>
      </c>
      <c r="H29" s="118">
        <f t="shared" si="17"/>
        <v>1049675</v>
      </c>
      <c r="I29" s="118"/>
      <c r="J29" s="121">
        <f t="shared" si="6"/>
        <v>0</v>
      </c>
      <c r="K29" s="120"/>
      <c r="L29" s="122">
        <f t="shared" si="7"/>
        <v>0</v>
      </c>
      <c r="M29" s="118"/>
      <c r="N29" s="1048">
        <f t="shared" si="8"/>
        <v>0</v>
      </c>
      <c r="O29" s="118"/>
      <c r="P29" s="122">
        <f t="shared" si="9"/>
        <v>0</v>
      </c>
      <c r="Q29" s="120">
        <v>0.2</v>
      </c>
      <c r="R29" s="122">
        <f t="shared" si="10"/>
        <v>242000</v>
      </c>
      <c r="S29" s="118"/>
      <c r="T29" s="118"/>
      <c r="U29" s="118"/>
      <c r="V29" s="118"/>
      <c r="W29" s="118"/>
      <c r="X29" s="118"/>
      <c r="Y29" s="839">
        <f t="shared" si="15"/>
        <v>0.6675</v>
      </c>
      <c r="Z29" s="840">
        <f t="shared" si="11"/>
        <v>807675</v>
      </c>
      <c r="AA29" s="118">
        <f t="shared" si="12"/>
        <v>743061</v>
      </c>
      <c r="AB29" s="118">
        <f>AA29+D29</f>
        <v>5023436</v>
      </c>
      <c r="AC29" s="118">
        <f t="shared" si="14"/>
        <v>60281232</v>
      </c>
      <c r="AD29" s="119"/>
      <c r="AE29" s="126"/>
      <c r="AF29" s="124"/>
      <c r="AG29" s="124"/>
      <c r="AH29" s="124"/>
      <c r="AI29" s="124"/>
      <c r="AJ29" s="124"/>
      <c r="AK29" s="124"/>
      <c r="AL29" s="124"/>
    </row>
    <row r="30" spans="1:38" s="125" customFormat="1" ht="12">
      <c r="A30" s="115">
        <v>21</v>
      </c>
      <c r="B30" s="116" t="s">
        <v>111</v>
      </c>
      <c r="C30" s="117">
        <f t="shared" si="16"/>
        <v>3.425</v>
      </c>
      <c r="D30" s="118">
        <f t="shared" si="16"/>
        <v>4144250</v>
      </c>
      <c r="E30" s="119">
        <v>2.34</v>
      </c>
      <c r="F30" s="118">
        <f t="shared" si="3"/>
        <v>2831400</v>
      </c>
      <c r="G30" s="117">
        <f t="shared" si="17"/>
        <v>1.085</v>
      </c>
      <c r="H30" s="118">
        <f t="shared" si="17"/>
        <v>1312850</v>
      </c>
      <c r="I30" s="118"/>
      <c r="J30" s="121">
        <f t="shared" si="6"/>
        <v>0</v>
      </c>
      <c r="K30" s="120"/>
      <c r="L30" s="122">
        <f t="shared" si="7"/>
        <v>0</v>
      </c>
      <c r="M30" s="118"/>
      <c r="N30" s="1048">
        <f t="shared" si="8"/>
        <v>0</v>
      </c>
      <c r="O30" s="118"/>
      <c r="P30" s="122">
        <f t="shared" si="9"/>
        <v>0</v>
      </c>
      <c r="Q30" s="120">
        <v>0.5</v>
      </c>
      <c r="R30" s="122">
        <f t="shared" si="10"/>
        <v>605000</v>
      </c>
      <c r="S30" s="118"/>
      <c r="T30" s="118"/>
      <c r="U30" s="118"/>
      <c r="V30" s="118"/>
      <c r="W30" s="118"/>
      <c r="X30" s="118"/>
      <c r="Y30" s="839">
        <f>(E30+I30+K30)*25%</f>
        <v>0.585</v>
      </c>
      <c r="Z30" s="840">
        <f t="shared" si="11"/>
        <v>707850</v>
      </c>
      <c r="AA30" s="118">
        <f t="shared" si="12"/>
        <v>651222</v>
      </c>
      <c r="AB30" s="118">
        <f>AA30+D30</f>
        <v>4795472</v>
      </c>
      <c r="AC30" s="118">
        <f t="shared" si="14"/>
        <v>57545664</v>
      </c>
      <c r="AD30" s="119"/>
      <c r="AE30" s="126"/>
      <c r="AF30" s="124"/>
      <c r="AG30" s="124"/>
      <c r="AH30" s="124"/>
      <c r="AI30" s="124"/>
      <c r="AJ30" s="124"/>
      <c r="AK30" s="124"/>
      <c r="AL30" s="124"/>
    </row>
    <row r="31" spans="1:38" s="125" customFormat="1" ht="12">
      <c r="A31" s="115">
        <v>22</v>
      </c>
      <c r="B31" s="116" t="s">
        <v>113</v>
      </c>
      <c r="C31" s="117">
        <f t="shared" si="16"/>
        <v>4.775</v>
      </c>
      <c r="D31" s="118">
        <f t="shared" si="16"/>
        <v>5777750</v>
      </c>
      <c r="E31" s="119">
        <v>3.66</v>
      </c>
      <c r="F31" s="118">
        <f t="shared" si="3"/>
        <v>4428600</v>
      </c>
      <c r="G31" s="117">
        <f t="shared" si="17"/>
        <v>1.115</v>
      </c>
      <c r="H31" s="118">
        <f t="shared" si="17"/>
        <v>1349150</v>
      </c>
      <c r="I31" s="120"/>
      <c r="J31" s="121">
        <f t="shared" si="6"/>
        <v>0</v>
      </c>
      <c r="K31" s="118"/>
      <c r="L31" s="122">
        <f t="shared" si="7"/>
        <v>0</v>
      </c>
      <c r="M31" s="118"/>
      <c r="N31" s="1048">
        <f t="shared" si="8"/>
        <v>0</v>
      </c>
      <c r="O31" s="118"/>
      <c r="P31" s="122">
        <f t="shared" si="9"/>
        <v>0</v>
      </c>
      <c r="Q31" s="120">
        <v>0.2</v>
      </c>
      <c r="R31" s="122">
        <f t="shared" si="10"/>
        <v>242000</v>
      </c>
      <c r="S31" s="118"/>
      <c r="T31" s="118"/>
      <c r="U31" s="118"/>
      <c r="V31" s="118"/>
      <c r="W31" s="118"/>
      <c r="X31" s="118"/>
      <c r="Y31" s="839">
        <f>(E31+I31+K31)*25%</f>
        <v>0.915</v>
      </c>
      <c r="Z31" s="840">
        <f t="shared" si="11"/>
        <v>1107150</v>
      </c>
      <c r="AA31" s="118">
        <f t="shared" si="12"/>
        <v>1018578</v>
      </c>
      <c r="AB31" s="118">
        <f>AA31+D31</f>
        <v>6796328</v>
      </c>
      <c r="AC31" s="118">
        <f t="shared" si="14"/>
        <v>81555936</v>
      </c>
      <c r="AD31" s="119"/>
      <c r="AE31" s="126"/>
      <c r="AF31" s="124"/>
      <c r="AG31" s="124"/>
      <c r="AH31" s="124"/>
      <c r="AI31" s="124"/>
      <c r="AJ31" s="124"/>
      <c r="AK31" s="124"/>
      <c r="AL31" s="124"/>
    </row>
    <row r="32" spans="1:38" s="125" customFormat="1" ht="12">
      <c r="A32" s="115">
        <v>23</v>
      </c>
      <c r="B32" s="116" t="s">
        <v>101</v>
      </c>
      <c r="C32" s="117">
        <f t="shared" si="1"/>
        <v>2.9625000000000004</v>
      </c>
      <c r="D32" s="118">
        <f t="shared" si="2"/>
        <v>3584625</v>
      </c>
      <c r="E32" s="119">
        <v>2.37</v>
      </c>
      <c r="F32" s="118">
        <f t="shared" si="3"/>
        <v>2867700</v>
      </c>
      <c r="G32" s="117">
        <f t="shared" si="4"/>
        <v>0.5925</v>
      </c>
      <c r="H32" s="118">
        <f t="shared" si="5"/>
        <v>716925</v>
      </c>
      <c r="I32" s="118"/>
      <c r="J32" s="121">
        <f t="shared" si="6"/>
        <v>0</v>
      </c>
      <c r="K32" s="118"/>
      <c r="L32" s="122">
        <f t="shared" si="7"/>
        <v>0</v>
      </c>
      <c r="M32" s="118"/>
      <c r="N32" s="1048">
        <f t="shared" si="8"/>
        <v>0</v>
      </c>
      <c r="O32" s="118"/>
      <c r="P32" s="122">
        <f t="shared" si="9"/>
        <v>0</v>
      </c>
      <c r="Q32" s="120"/>
      <c r="R32" s="122">
        <f t="shared" si="10"/>
        <v>0</v>
      </c>
      <c r="S32" s="118"/>
      <c r="T32" s="118"/>
      <c r="U32" s="118"/>
      <c r="V32" s="118"/>
      <c r="W32" s="118"/>
      <c r="X32" s="118"/>
      <c r="Y32" s="839">
        <f t="shared" si="15"/>
        <v>0.5925</v>
      </c>
      <c r="Z32" s="840">
        <f t="shared" si="11"/>
        <v>716925</v>
      </c>
      <c r="AA32" s="118">
        <f t="shared" si="12"/>
        <v>659571</v>
      </c>
      <c r="AB32" s="118">
        <f t="shared" si="13"/>
        <v>4244196</v>
      </c>
      <c r="AC32" s="118">
        <f t="shared" si="14"/>
        <v>50930352</v>
      </c>
      <c r="AD32" s="119"/>
      <c r="AE32" s="126"/>
      <c r="AF32" s="124"/>
      <c r="AG32" s="124"/>
      <c r="AH32" s="124"/>
      <c r="AI32" s="124"/>
      <c r="AJ32" s="124"/>
      <c r="AK32" s="124"/>
      <c r="AL32" s="124"/>
    </row>
    <row r="33" spans="1:38" s="810" customFormat="1" ht="12">
      <c r="A33" s="1044" t="s">
        <v>50</v>
      </c>
      <c r="B33" s="1045" t="s">
        <v>634</v>
      </c>
      <c r="C33" s="812">
        <f aca="true" t="shared" si="18" ref="C33:H33">SUM(C34:C35)</f>
        <v>8.625</v>
      </c>
      <c r="D33" s="813">
        <f t="shared" si="18"/>
        <v>10436250</v>
      </c>
      <c r="E33" s="812">
        <f t="shared" si="18"/>
        <v>6.3</v>
      </c>
      <c r="F33" s="813">
        <f t="shared" si="18"/>
        <v>7623000</v>
      </c>
      <c r="G33" s="812">
        <f t="shared" si="18"/>
        <v>2.325</v>
      </c>
      <c r="H33" s="813">
        <f t="shared" si="18"/>
        <v>2813250</v>
      </c>
      <c r="I33" s="812"/>
      <c r="J33" s="814">
        <f aca="true" t="shared" si="19" ref="J33:AC33">SUM(J34:J35)</f>
        <v>0</v>
      </c>
      <c r="K33" s="812">
        <f t="shared" si="19"/>
        <v>0.36</v>
      </c>
      <c r="L33" s="813">
        <f t="shared" si="19"/>
        <v>435600</v>
      </c>
      <c r="M33" s="817">
        <f t="shared" si="19"/>
        <v>0</v>
      </c>
      <c r="N33" s="814">
        <f t="shared" si="19"/>
        <v>0</v>
      </c>
      <c r="O33" s="812">
        <f t="shared" si="19"/>
        <v>0</v>
      </c>
      <c r="P33" s="813">
        <f t="shared" si="19"/>
        <v>0</v>
      </c>
      <c r="Q33" s="812">
        <f t="shared" si="19"/>
        <v>0.30000000000000004</v>
      </c>
      <c r="R33" s="813">
        <f t="shared" si="19"/>
        <v>363000</v>
      </c>
      <c r="S33" s="814">
        <f t="shared" si="19"/>
        <v>0</v>
      </c>
      <c r="T33" s="814">
        <f t="shared" si="19"/>
        <v>0</v>
      </c>
      <c r="U33" s="814">
        <f t="shared" si="19"/>
        <v>0</v>
      </c>
      <c r="V33" s="814">
        <f t="shared" si="19"/>
        <v>0</v>
      </c>
      <c r="W33" s="814">
        <f t="shared" si="19"/>
        <v>0</v>
      </c>
      <c r="X33" s="814">
        <f t="shared" si="19"/>
        <v>0</v>
      </c>
      <c r="Y33" s="835">
        <f t="shared" si="19"/>
        <v>1.665</v>
      </c>
      <c r="Z33" s="836">
        <f t="shared" si="19"/>
        <v>2014650</v>
      </c>
      <c r="AA33" s="813">
        <f t="shared" si="19"/>
        <v>1853478</v>
      </c>
      <c r="AB33" s="813">
        <f t="shared" si="19"/>
        <v>12289728</v>
      </c>
      <c r="AC33" s="813">
        <f t="shared" si="19"/>
        <v>147476736</v>
      </c>
      <c r="AD33" s="1046"/>
      <c r="AE33" s="187"/>
      <c r="AF33" s="188"/>
      <c r="AG33" s="188"/>
      <c r="AH33" s="188"/>
      <c r="AI33" s="188"/>
      <c r="AJ33" s="188"/>
      <c r="AK33" s="188"/>
      <c r="AL33" s="188"/>
    </row>
    <row r="34" spans="1:38" s="125" customFormat="1" ht="12">
      <c r="A34" s="115">
        <v>24</v>
      </c>
      <c r="B34" s="116" t="s">
        <v>636</v>
      </c>
      <c r="C34" s="117">
        <f>E34+G34</f>
        <v>5.0875</v>
      </c>
      <c r="D34" s="118">
        <f>F34+H34</f>
        <v>6155875</v>
      </c>
      <c r="E34" s="119">
        <v>3.63</v>
      </c>
      <c r="F34" s="118">
        <f t="shared" si="3"/>
        <v>4392300</v>
      </c>
      <c r="G34" s="117">
        <f>I34+K34+M34+O34+Q34+S34+U34+W34+Y34</f>
        <v>1.4575</v>
      </c>
      <c r="H34" s="118">
        <f>J34+L34+N34+P34+R34+T34+V34+X34+Z34</f>
        <v>1763575</v>
      </c>
      <c r="I34" s="118"/>
      <c r="J34" s="121">
        <f t="shared" si="6"/>
        <v>0</v>
      </c>
      <c r="K34" s="120">
        <v>0.36</v>
      </c>
      <c r="L34" s="122">
        <f t="shared" si="7"/>
        <v>435600</v>
      </c>
      <c r="M34" s="118"/>
      <c r="N34" s="1048">
        <f t="shared" si="8"/>
        <v>0</v>
      </c>
      <c r="O34" s="118"/>
      <c r="P34" s="122">
        <f t="shared" si="9"/>
        <v>0</v>
      </c>
      <c r="Q34" s="120">
        <v>0.1</v>
      </c>
      <c r="R34" s="122">
        <f t="shared" si="10"/>
        <v>121000</v>
      </c>
      <c r="S34" s="118"/>
      <c r="T34" s="118"/>
      <c r="U34" s="118"/>
      <c r="V34" s="118"/>
      <c r="W34" s="118"/>
      <c r="X34" s="118"/>
      <c r="Y34" s="839">
        <f>(E34+I34+K34)*25%</f>
        <v>0.9974999999999999</v>
      </c>
      <c r="Z34" s="840">
        <f t="shared" si="11"/>
        <v>1206975</v>
      </c>
      <c r="AA34" s="118">
        <f>(F34+J34+L34+N34)*23%</f>
        <v>1110417</v>
      </c>
      <c r="AB34" s="118">
        <f>AA34+D34</f>
        <v>7266292</v>
      </c>
      <c r="AC34" s="118">
        <f>AB34*12</f>
        <v>87195504</v>
      </c>
      <c r="AD34" s="119"/>
      <c r="AE34" s="126"/>
      <c r="AF34" s="124"/>
      <c r="AG34" s="124"/>
      <c r="AH34" s="124"/>
      <c r="AI34" s="124"/>
      <c r="AJ34" s="124"/>
      <c r="AK34" s="124"/>
      <c r="AL34" s="124"/>
    </row>
    <row r="35" spans="1:38" s="125" customFormat="1" ht="12">
      <c r="A35" s="1035">
        <v>25</v>
      </c>
      <c r="B35" s="1036" t="s">
        <v>637</v>
      </c>
      <c r="C35" s="1037">
        <f>E35+G35</f>
        <v>3.5374999999999996</v>
      </c>
      <c r="D35" s="197">
        <f>F35+H35</f>
        <v>4280375</v>
      </c>
      <c r="E35" s="1038">
        <v>2.67</v>
      </c>
      <c r="F35" s="197">
        <f t="shared" si="3"/>
        <v>3230700</v>
      </c>
      <c r="G35" s="1037">
        <f>I35+K35+M35+O35+Q35+S35+U35+W35+Y35</f>
        <v>0.8674999999999999</v>
      </c>
      <c r="H35" s="197">
        <f>J35+L35+N35+P35+R35+T35+V35+X35+Z35</f>
        <v>1049675</v>
      </c>
      <c r="I35" s="197"/>
      <c r="J35" s="1039">
        <f t="shared" si="6"/>
        <v>0</v>
      </c>
      <c r="K35" s="1040"/>
      <c r="L35" s="1041">
        <f t="shared" si="7"/>
        <v>0</v>
      </c>
      <c r="M35" s="197"/>
      <c r="N35" s="1049">
        <f t="shared" si="8"/>
        <v>0</v>
      </c>
      <c r="O35" s="197"/>
      <c r="P35" s="1041">
        <f t="shared" si="9"/>
        <v>0</v>
      </c>
      <c r="Q35" s="1040">
        <v>0.2</v>
      </c>
      <c r="R35" s="1041">
        <f t="shared" si="10"/>
        <v>242000</v>
      </c>
      <c r="S35" s="197"/>
      <c r="T35" s="197"/>
      <c r="U35" s="197"/>
      <c r="V35" s="197"/>
      <c r="W35" s="197"/>
      <c r="X35" s="197"/>
      <c r="Y35" s="1042">
        <f>(E35+I35+K35)*25%</f>
        <v>0.6675</v>
      </c>
      <c r="Z35" s="1043">
        <f t="shared" si="11"/>
        <v>807675</v>
      </c>
      <c r="AA35" s="197">
        <f>(F35+J35+L35+N35)*23%</f>
        <v>743061</v>
      </c>
      <c r="AB35" s="197">
        <f>AA35+D35</f>
        <v>5023436</v>
      </c>
      <c r="AC35" s="197">
        <f t="shared" si="14"/>
        <v>60281232</v>
      </c>
      <c r="AD35" s="1038"/>
      <c r="AE35" s="126"/>
      <c r="AF35" s="124"/>
      <c r="AG35" s="124"/>
      <c r="AH35" s="124"/>
      <c r="AI35" s="124"/>
      <c r="AJ35" s="124"/>
      <c r="AK35" s="124"/>
      <c r="AL35" s="124"/>
    </row>
    <row r="36" spans="1:38" s="189" customFormat="1" ht="12">
      <c r="A36" s="184"/>
      <c r="B36" s="185" t="s">
        <v>8</v>
      </c>
      <c r="C36" s="128">
        <f>C9+C33</f>
        <v>8.625</v>
      </c>
      <c r="D36" s="129">
        <f>D9+D33</f>
        <v>150629875</v>
      </c>
      <c r="E36" s="128">
        <f aca="true" t="shared" si="20" ref="E36:AC36">E9+E33</f>
        <v>92.07</v>
      </c>
      <c r="F36" s="129">
        <f t="shared" si="20"/>
        <v>111404700</v>
      </c>
      <c r="G36" s="816">
        <f t="shared" si="20"/>
        <v>32.417500000000004</v>
      </c>
      <c r="H36" s="129">
        <f t="shared" si="20"/>
        <v>39225175</v>
      </c>
      <c r="I36" s="128">
        <f t="shared" si="20"/>
        <v>1.3</v>
      </c>
      <c r="J36" s="129">
        <f t="shared" si="20"/>
        <v>1573000</v>
      </c>
      <c r="K36" s="128">
        <f t="shared" si="20"/>
        <v>2.78</v>
      </c>
      <c r="L36" s="129">
        <f t="shared" si="20"/>
        <v>3363800</v>
      </c>
      <c r="M36" s="128">
        <f t="shared" si="20"/>
        <v>0</v>
      </c>
      <c r="N36" s="129">
        <f t="shared" si="20"/>
        <v>0</v>
      </c>
      <c r="O36" s="128">
        <f t="shared" si="20"/>
        <v>0.7</v>
      </c>
      <c r="P36" s="129">
        <f t="shared" si="20"/>
        <v>847000</v>
      </c>
      <c r="Q36" s="128">
        <f t="shared" si="20"/>
        <v>3.6000000000000005</v>
      </c>
      <c r="R36" s="129">
        <f t="shared" si="20"/>
        <v>4356000</v>
      </c>
      <c r="S36" s="128">
        <f t="shared" si="20"/>
        <v>0</v>
      </c>
      <c r="T36" s="129">
        <f t="shared" si="20"/>
        <v>0</v>
      </c>
      <c r="U36" s="815">
        <f t="shared" si="20"/>
        <v>0</v>
      </c>
      <c r="V36" s="129">
        <f t="shared" si="20"/>
        <v>0</v>
      </c>
      <c r="W36" s="128">
        <f t="shared" si="20"/>
        <v>0</v>
      </c>
      <c r="X36" s="129">
        <f t="shared" si="20"/>
        <v>0</v>
      </c>
      <c r="Y36" s="128">
        <f t="shared" si="20"/>
        <v>24.037499999999998</v>
      </c>
      <c r="Z36" s="129">
        <f t="shared" si="20"/>
        <v>29085375</v>
      </c>
      <c r="AA36" s="129">
        <f t="shared" si="20"/>
        <v>26758545</v>
      </c>
      <c r="AB36" s="129">
        <f t="shared" si="20"/>
        <v>177388420</v>
      </c>
      <c r="AC36" s="129">
        <f t="shared" si="20"/>
        <v>2128661040</v>
      </c>
      <c r="AD36" s="186"/>
      <c r="AE36" s="187"/>
      <c r="AF36" s="188"/>
      <c r="AG36" s="188"/>
      <c r="AH36" s="188"/>
      <c r="AI36" s="188"/>
      <c r="AJ36" s="188"/>
      <c r="AK36" s="188"/>
      <c r="AL36" s="188"/>
    </row>
    <row r="37" spans="22:29" ht="18.75" customHeight="1">
      <c r="V37" s="967" t="s">
        <v>688</v>
      </c>
      <c r="W37" s="967"/>
      <c r="X37" s="967"/>
      <c r="Y37" s="967"/>
      <c r="Z37" s="967"/>
      <c r="AA37" s="967"/>
      <c r="AB37" s="967"/>
      <c r="AC37" s="967"/>
    </row>
    <row r="38" spans="2:29" ht="15" customHeight="1">
      <c r="B38" s="963" t="s">
        <v>43</v>
      </c>
      <c r="C38" s="963"/>
      <c r="D38" s="963"/>
      <c r="E38" s="964"/>
      <c r="F38" s="965"/>
      <c r="J38" s="963" t="s">
        <v>45</v>
      </c>
      <c r="K38" s="963"/>
      <c r="L38" s="963"/>
      <c r="V38" s="963" t="s">
        <v>38</v>
      </c>
      <c r="W38" s="963"/>
      <c r="X38" s="963"/>
      <c r="Y38" s="963"/>
      <c r="Z38" s="963"/>
      <c r="AA38" s="963"/>
      <c r="AB38" s="963"/>
      <c r="AC38" s="963"/>
    </row>
    <row r="39" spans="2:29" ht="15" customHeight="1">
      <c r="B39" s="131"/>
      <c r="V39" s="134"/>
      <c r="W39" s="134"/>
      <c r="X39" s="134"/>
      <c r="Y39" s="134"/>
      <c r="Z39" s="134"/>
      <c r="AA39" s="134"/>
      <c r="AB39" s="134"/>
      <c r="AC39" s="134"/>
    </row>
    <row r="40" spans="2:29" ht="15" customHeight="1">
      <c r="B40" s="131"/>
      <c r="V40" s="134"/>
      <c r="W40" s="134"/>
      <c r="X40" s="134"/>
      <c r="Y40" s="134"/>
      <c r="Z40" s="134"/>
      <c r="AA40" s="134"/>
      <c r="AB40" s="134"/>
      <c r="AC40" s="134"/>
    </row>
    <row r="41" spans="2:29" ht="15" customHeight="1">
      <c r="B41" s="131"/>
      <c r="V41" s="134"/>
      <c r="W41" s="134"/>
      <c r="X41" s="134"/>
      <c r="Y41" s="134"/>
      <c r="Z41" s="134"/>
      <c r="AA41" s="134"/>
      <c r="AB41" s="134"/>
      <c r="AC41" s="134"/>
    </row>
    <row r="42" spans="2:29" ht="15" customHeight="1">
      <c r="B42" s="963" t="s">
        <v>84</v>
      </c>
      <c r="C42" s="963"/>
      <c r="D42" s="963"/>
      <c r="J42" s="963" t="s">
        <v>84</v>
      </c>
      <c r="K42" s="963"/>
      <c r="L42" s="963"/>
      <c r="V42" s="134"/>
      <c r="W42" s="134"/>
      <c r="X42" s="134"/>
      <c r="Y42" s="134"/>
      <c r="Z42" s="134"/>
      <c r="AA42" s="134"/>
      <c r="AB42" s="134"/>
      <c r="AC42" s="134"/>
    </row>
    <row r="43" spans="2:29" ht="15" customHeight="1">
      <c r="B43" s="131"/>
      <c r="V43" s="134"/>
      <c r="W43" s="134"/>
      <c r="X43" s="134"/>
      <c r="Y43" s="134"/>
      <c r="Z43" s="134"/>
      <c r="AA43" s="134"/>
      <c r="AB43" s="134"/>
      <c r="AC43" s="134"/>
    </row>
    <row r="44" ht="27.75" customHeight="1">
      <c r="D44" s="133" t="s">
        <v>102</v>
      </c>
    </row>
    <row r="45" spans="2:4" ht="14.25" customHeight="1">
      <c r="B45" s="131"/>
      <c r="D45" s="131" t="s">
        <v>103</v>
      </c>
    </row>
    <row r="46" ht="27.75" customHeight="1"/>
  </sheetData>
  <mergeCells count="31">
    <mergeCell ref="AE6:AE7"/>
    <mergeCell ref="I6:J6"/>
    <mergeCell ref="K6:L6"/>
    <mergeCell ref="M6:N6"/>
    <mergeCell ref="O6:P6"/>
    <mergeCell ref="Q6:R6"/>
    <mergeCell ref="S6:T6"/>
    <mergeCell ref="U6:V6"/>
    <mergeCell ref="AB1:AC1"/>
    <mergeCell ref="V38:AC38"/>
    <mergeCell ref="V37:AC37"/>
    <mergeCell ref="AB5:AB7"/>
    <mergeCell ref="AC5:AC7"/>
    <mergeCell ref="A2:AD2"/>
    <mergeCell ref="E5:F6"/>
    <mergeCell ref="I5:Z5"/>
    <mergeCell ref="AD5:AD7"/>
    <mergeCell ref="W6:X6"/>
    <mergeCell ref="B42:D42"/>
    <mergeCell ref="J42:L42"/>
    <mergeCell ref="J38:L38"/>
    <mergeCell ref="B38:D38"/>
    <mergeCell ref="E38:F38"/>
    <mergeCell ref="B5:B7"/>
    <mergeCell ref="Y6:Z6"/>
    <mergeCell ref="A3:AD3"/>
    <mergeCell ref="A4:AD4"/>
    <mergeCell ref="G5:H6"/>
    <mergeCell ref="A5:A7"/>
    <mergeCell ref="AA5:AA7"/>
    <mergeCell ref="C5:D6"/>
  </mergeCells>
  <printOptions horizontalCentered="1"/>
  <pageMargins left="0.25" right="0.19" top="0.25" bottom="0.25" header="0.511811023622047" footer="0.511811023622047"/>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A44"/>
  <sheetViews>
    <sheetView workbookViewId="0" topLeftCell="A1">
      <pane xSplit="2" ySplit="7" topLeftCell="E32" activePane="bottomRight" state="frozen"/>
      <selection pane="topLeft" activeCell="A1" sqref="A1"/>
      <selection pane="topRight" activeCell="C1" sqref="C1"/>
      <selection pane="bottomLeft" activeCell="A7" sqref="A7"/>
      <selection pane="bottomRight" activeCell="J39" sqref="J39"/>
    </sheetView>
  </sheetViews>
  <sheetFormatPr defaultColWidth="8.796875" defaultRowHeight="15"/>
  <cols>
    <col min="1" max="1" width="3.3984375" style="51" customWidth="1"/>
    <col min="2" max="2" width="17.69921875" style="51" bestFit="1" customWidth="1"/>
    <col min="3" max="3" width="6.5" style="52" customWidth="1"/>
    <col min="4" max="4" width="10.59765625" style="52" customWidth="1"/>
    <col min="5" max="5" width="5.8984375" style="51" customWidth="1"/>
    <col min="6" max="6" width="11.09765625" style="52" customWidth="1"/>
    <col min="7" max="7" width="8.09765625" style="52" customWidth="1"/>
    <col min="8" max="8" width="8.19921875" style="52" customWidth="1"/>
    <col min="9" max="9" width="5.8984375" style="52" customWidth="1"/>
    <col min="10" max="10" width="9.19921875" style="52" customWidth="1"/>
    <col min="11" max="11" width="6.69921875" style="52" customWidth="1"/>
    <col min="12" max="12" width="8.19921875" style="52" customWidth="1"/>
    <col min="13" max="13" width="6.5" style="52" customWidth="1"/>
    <col min="14" max="14" width="7.8984375" style="52" customWidth="1"/>
    <col min="15" max="15" width="9" style="52" customWidth="1"/>
    <col min="16" max="16" width="9.69921875" style="52" customWidth="1"/>
    <col min="17" max="16384" width="9" style="51" customWidth="1"/>
  </cols>
  <sheetData>
    <row r="1" spans="1:16" s="26" customFormat="1" ht="15.75">
      <c r="A1" s="32" t="s">
        <v>9</v>
      </c>
      <c r="B1" s="14"/>
      <c r="C1" s="33"/>
      <c r="D1" s="33"/>
      <c r="E1" s="14"/>
      <c r="F1" s="33"/>
      <c r="G1" s="33"/>
      <c r="H1" s="33"/>
      <c r="I1" s="33"/>
      <c r="J1" s="33"/>
      <c r="K1" s="33"/>
      <c r="L1" s="33"/>
      <c r="M1" s="34"/>
      <c r="N1" s="33"/>
      <c r="O1" s="33"/>
      <c r="P1" s="35"/>
    </row>
    <row r="2" spans="1:16" s="37" customFormat="1" ht="15" customHeight="1">
      <c r="A2" s="996" t="s">
        <v>689</v>
      </c>
      <c r="B2" s="996"/>
      <c r="C2" s="996"/>
      <c r="D2" s="996"/>
      <c r="E2" s="996"/>
      <c r="F2" s="996"/>
      <c r="G2" s="996"/>
      <c r="H2" s="996"/>
      <c r="I2" s="996"/>
      <c r="J2" s="996"/>
      <c r="K2" s="996"/>
      <c r="L2" s="996"/>
      <c r="M2" s="996"/>
      <c r="N2" s="996"/>
      <c r="O2" s="996"/>
      <c r="P2" s="996"/>
    </row>
    <row r="3" spans="1:16" s="36" customFormat="1" ht="14.25" customHeight="1">
      <c r="A3" s="997" t="s">
        <v>632</v>
      </c>
      <c r="B3" s="997"/>
      <c r="C3" s="997"/>
      <c r="D3" s="997"/>
      <c r="E3" s="997"/>
      <c r="F3" s="997"/>
      <c r="G3" s="997"/>
      <c r="H3" s="997"/>
      <c r="I3" s="997"/>
      <c r="J3" s="997"/>
      <c r="K3" s="997"/>
      <c r="L3" s="997"/>
      <c r="M3" s="997"/>
      <c r="N3" s="997"/>
      <c r="O3" s="997"/>
      <c r="P3" s="997"/>
    </row>
    <row r="4" spans="1:16" s="37" customFormat="1" ht="15.75">
      <c r="A4" s="996" t="s">
        <v>5</v>
      </c>
      <c r="B4" s="996"/>
      <c r="C4" s="996"/>
      <c r="D4" s="996"/>
      <c r="E4" s="996"/>
      <c r="F4" s="996"/>
      <c r="G4" s="996"/>
      <c r="H4" s="996"/>
      <c r="I4" s="996"/>
      <c r="J4" s="996"/>
      <c r="K4" s="996"/>
      <c r="L4" s="996"/>
      <c r="M4" s="996"/>
      <c r="N4" s="996"/>
      <c r="O4" s="996"/>
      <c r="P4" s="996"/>
    </row>
    <row r="5" spans="1:25" s="26" customFormat="1" ht="15" customHeight="1">
      <c r="A5" s="993" t="s">
        <v>16</v>
      </c>
      <c r="B5" s="993" t="s">
        <v>26</v>
      </c>
      <c r="C5" s="983" t="s">
        <v>691</v>
      </c>
      <c r="D5" s="984"/>
      <c r="E5" s="983" t="s">
        <v>21</v>
      </c>
      <c r="F5" s="984"/>
      <c r="G5" s="983" t="s">
        <v>19</v>
      </c>
      <c r="H5" s="984"/>
      <c r="I5" s="988" t="s">
        <v>25</v>
      </c>
      <c r="J5" s="989"/>
      <c r="K5" s="989"/>
      <c r="L5" s="989"/>
      <c r="M5" s="989"/>
      <c r="N5" s="990"/>
      <c r="O5" s="985" t="s">
        <v>39</v>
      </c>
      <c r="P5" s="985" t="s">
        <v>690</v>
      </c>
      <c r="Q5" s="38"/>
      <c r="R5" s="25"/>
      <c r="S5" s="7"/>
      <c r="T5" s="7"/>
      <c r="U5" s="7"/>
      <c r="V5" s="7"/>
      <c r="W5" s="7"/>
      <c r="X5" s="7"/>
      <c r="Y5" s="7"/>
    </row>
    <row r="6" spans="1:25" s="28" customFormat="1" ht="25.5" customHeight="1">
      <c r="A6" s="994"/>
      <c r="B6" s="994"/>
      <c r="C6" s="991"/>
      <c r="D6" s="992"/>
      <c r="E6" s="991"/>
      <c r="F6" s="992"/>
      <c r="G6" s="991"/>
      <c r="H6" s="992"/>
      <c r="I6" s="983" t="s">
        <v>30</v>
      </c>
      <c r="J6" s="984"/>
      <c r="K6" s="983" t="s">
        <v>29</v>
      </c>
      <c r="L6" s="984"/>
      <c r="M6" s="983" t="s">
        <v>28</v>
      </c>
      <c r="N6" s="984"/>
      <c r="O6" s="986"/>
      <c r="P6" s="986"/>
      <c r="Q6" s="999"/>
      <c r="R6" s="982"/>
      <c r="S6" s="27"/>
      <c r="T6" s="27"/>
      <c r="U6" s="27"/>
      <c r="V6" s="27"/>
      <c r="W6" s="27"/>
      <c r="X6" s="27"/>
      <c r="Y6" s="27"/>
    </row>
    <row r="7" spans="1:25" s="26" customFormat="1" ht="44.25" customHeight="1">
      <c r="A7" s="995"/>
      <c r="B7" s="995"/>
      <c r="C7" s="9" t="s">
        <v>104</v>
      </c>
      <c r="D7" s="9" t="s">
        <v>24</v>
      </c>
      <c r="E7" s="21" t="s">
        <v>17</v>
      </c>
      <c r="F7" s="9" t="s">
        <v>22</v>
      </c>
      <c r="G7" s="9" t="s">
        <v>20</v>
      </c>
      <c r="H7" s="9" t="s">
        <v>22</v>
      </c>
      <c r="I7" s="9" t="s">
        <v>18</v>
      </c>
      <c r="J7" s="9" t="s">
        <v>23</v>
      </c>
      <c r="K7" s="9" t="s">
        <v>18</v>
      </c>
      <c r="L7" s="9" t="s">
        <v>23</v>
      </c>
      <c r="M7" s="9" t="s">
        <v>18</v>
      </c>
      <c r="N7" s="9" t="s">
        <v>23</v>
      </c>
      <c r="O7" s="987"/>
      <c r="P7" s="987"/>
      <c r="Q7" s="999"/>
      <c r="R7" s="982"/>
      <c r="S7" s="7"/>
      <c r="T7" s="7"/>
      <c r="U7" s="7"/>
      <c r="V7" s="7"/>
      <c r="W7" s="7"/>
      <c r="X7" s="7"/>
      <c r="Y7" s="7"/>
    </row>
    <row r="8" spans="1:25" s="31" customFormat="1" ht="18" customHeight="1">
      <c r="A8" s="29">
        <v>1</v>
      </c>
      <c r="B8" s="29">
        <v>2</v>
      </c>
      <c r="C8" s="29" t="s">
        <v>33</v>
      </c>
      <c r="D8" s="29" t="s">
        <v>34</v>
      </c>
      <c r="E8" s="29">
        <v>5</v>
      </c>
      <c r="F8" s="29">
        <v>6</v>
      </c>
      <c r="G8" s="30" t="s">
        <v>35</v>
      </c>
      <c r="H8" s="30" t="s">
        <v>36</v>
      </c>
      <c r="I8" s="29">
        <v>9</v>
      </c>
      <c r="J8" s="29">
        <v>10</v>
      </c>
      <c r="K8" s="29">
        <v>11</v>
      </c>
      <c r="L8" s="29">
        <v>12</v>
      </c>
      <c r="M8" s="29">
        <v>13</v>
      </c>
      <c r="N8" s="29">
        <v>14</v>
      </c>
      <c r="O8" s="29">
        <v>25</v>
      </c>
      <c r="P8" s="30" t="s">
        <v>81</v>
      </c>
      <c r="Q8" s="39"/>
      <c r="R8" s="20"/>
      <c r="S8" s="20"/>
      <c r="T8" s="20"/>
      <c r="U8" s="20"/>
      <c r="V8" s="20"/>
      <c r="W8" s="20"/>
      <c r="X8" s="20"/>
      <c r="Y8" s="20"/>
    </row>
    <row r="9" spans="1:25" s="833" customFormat="1" ht="18" customHeight="1">
      <c r="A9" s="827" t="s">
        <v>49</v>
      </c>
      <c r="B9" s="828" t="s">
        <v>633</v>
      </c>
      <c r="C9" s="829">
        <f>SUM(C10:C32)</f>
        <v>83.21</v>
      </c>
      <c r="D9" s="830">
        <f>SUM(D10:D32)</f>
        <v>100684100</v>
      </c>
      <c r="E9" s="829">
        <f aca="true" t="shared" si="0" ref="E9:P9">SUM(E10:E32)</f>
        <v>80.79</v>
      </c>
      <c r="F9" s="830">
        <f t="shared" si="0"/>
        <v>97755900</v>
      </c>
      <c r="G9" s="829">
        <f>SUM(G10:G32)</f>
        <v>2.42</v>
      </c>
      <c r="H9" s="830">
        <f t="shared" si="0"/>
        <v>2928200</v>
      </c>
      <c r="I9" s="829">
        <f t="shared" si="0"/>
        <v>0.7</v>
      </c>
      <c r="J9" s="830">
        <f t="shared" si="0"/>
        <v>847000</v>
      </c>
      <c r="K9" s="829">
        <f t="shared" si="0"/>
        <v>1.7199999999999998</v>
      </c>
      <c r="L9" s="830">
        <f t="shared" si="0"/>
        <v>2081200</v>
      </c>
      <c r="M9" s="830">
        <f t="shared" si="0"/>
        <v>0</v>
      </c>
      <c r="N9" s="830">
        <f t="shared" si="0"/>
        <v>0</v>
      </c>
      <c r="O9" s="830">
        <f t="shared" si="0"/>
        <v>1006841</v>
      </c>
      <c r="P9" s="830">
        <f t="shared" si="0"/>
        <v>12082092</v>
      </c>
      <c r="Q9" s="831"/>
      <c r="R9" s="832"/>
      <c r="S9" s="832"/>
      <c r="T9" s="832"/>
      <c r="U9" s="832"/>
      <c r="V9" s="832"/>
      <c r="W9" s="832"/>
      <c r="X9" s="832"/>
      <c r="Y9" s="832"/>
    </row>
    <row r="10" spans="1:25" s="41" customFormat="1" ht="12.75">
      <c r="A10" s="143">
        <v>1</v>
      </c>
      <c r="B10" s="144" t="s">
        <v>82</v>
      </c>
      <c r="C10" s="135"/>
      <c r="D10" s="136"/>
      <c r="E10" s="137"/>
      <c r="F10" s="136"/>
      <c r="G10" s="138"/>
      <c r="H10" s="136"/>
      <c r="I10" s="111"/>
      <c r="J10" s="112"/>
      <c r="K10" s="139"/>
      <c r="L10" s="140"/>
      <c r="M10" s="139"/>
      <c r="N10" s="140"/>
      <c r="O10" s="136">
        <v>0</v>
      </c>
      <c r="P10" s="136">
        <v>0</v>
      </c>
      <c r="Q10" s="40"/>
      <c r="R10" s="8"/>
      <c r="S10" s="8"/>
      <c r="T10" s="8"/>
      <c r="U10" s="8"/>
      <c r="V10" s="8"/>
      <c r="W10" s="8"/>
      <c r="X10" s="8"/>
      <c r="Y10" s="8"/>
    </row>
    <row r="11" spans="1:25" s="44" customFormat="1" ht="12.75">
      <c r="A11" s="145">
        <v>2</v>
      </c>
      <c r="B11" s="146" t="s">
        <v>83</v>
      </c>
      <c r="C11" s="141">
        <f aca="true" t="shared" si="1" ref="C11:C32">E11+G11</f>
        <v>5.630000000000001</v>
      </c>
      <c r="D11" s="42">
        <f>F11+H11</f>
        <v>6812300.000000001</v>
      </c>
      <c r="E11" s="147">
        <v>4.98</v>
      </c>
      <c r="F11" s="42">
        <f>E11*1210000</f>
        <v>6025800.000000001</v>
      </c>
      <c r="G11" s="142">
        <f>I11+K11+M11</f>
        <v>0.65</v>
      </c>
      <c r="H11" s="42">
        <f aca="true" t="shared" si="2" ref="H11:H32">J11+L11+N11</f>
        <v>786500</v>
      </c>
      <c r="I11" s="120">
        <v>0.4</v>
      </c>
      <c r="J11" s="121">
        <f>I11*1210000</f>
        <v>484000</v>
      </c>
      <c r="K11" s="120">
        <v>0.25</v>
      </c>
      <c r="L11" s="122">
        <f>K11*1210000</f>
        <v>302500</v>
      </c>
      <c r="M11" s="42"/>
      <c r="N11" s="42"/>
      <c r="O11" s="42">
        <f>D11*1%</f>
        <v>68123.00000000001</v>
      </c>
      <c r="P11" s="42">
        <f>O11*12</f>
        <v>817476.0000000002</v>
      </c>
      <c r="Q11" s="43"/>
      <c r="R11" s="10"/>
      <c r="S11" s="10"/>
      <c r="T11" s="10"/>
      <c r="U11" s="10"/>
      <c r="V11" s="10"/>
      <c r="W11" s="10"/>
      <c r="X11" s="10"/>
      <c r="Y11" s="10"/>
    </row>
    <row r="12" spans="1:25" s="44" customFormat="1" ht="12.75">
      <c r="A12" s="145">
        <v>3</v>
      </c>
      <c r="B12" s="146" t="s">
        <v>84</v>
      </c>
      <c r="C12" s="141">
        <f t="shared" si="1"/>
        <v>5.53</v>
      </c>
      <c r="D12" s="42">
        <f aca="true" t="shared" si="3" ref="D11:D32">F12+H12</f>
        <v>6691300.000000001</v>
      </c>
      <c r="E12" s="147">
        <v>4.98</v>
      </c>
      <c r="F12" s="42">
        <f aca="true" t="shared" si="4" ref="F12:F35">E12*1210000</f>
        <v>6025800.000000001</v>
      </c>
      <c r="G12" s="142">
        <f>I12+K12+M12</f>
        <v>0.55</v>
      </c>
      <c r="H12" s="42">
        <f t="shared" si="2"/>
        <v>665500</v>
      </c>
      <c r="I12" s="120">
        <v>0.3</v>
      </c>
      <c r="J12" s="121">
        <f aca="true" t="shared" si="5" ref="J12:J35">I12*1210000</f>
        <v>363000</v>
      </c>
      <c r="K12" s="120">
        <v>0.25</v>
      </c>
      <c r="L12" s="122">
        <f aca="true" t="shared" si="6" ref="L12:L35">K12*1210000</f>
        <v>302500</v>
      </c>
      <c r="M12" s="42"/>
      <c r="N12" s="42"/>
      <c r="O12" s="42">
        <f aca="true" t="shared" si="7" ref="O11:O32">D12*1%</f>
        <v>66913.00000000001</v>
      </c>
      <c r="P12" s="42">
        <f aca="true" t="shared" si="8" ref="P11:P35">O12*12</f>
        <v>802956.0000000002</v>
      </c>
      <c r="Q12" s="43"/>
      <c r="R12" s="10"/>
      <c r="S12" s="10"/>
      <c r="T12" s="10"/>
      <c r="U12" s="10"/>
      <c r="V12" s="10"/>
      <c r="W12" s="10"/>
      <c r="X12" s="10"/>
      <c r="Y12" s="10"/>
    </row>
    <row r="13" spans="1:25" s="44" customFormat="1" ht="12.75">
      <c r="A13" s="145">
        <v>4</v>
      </c>
      <c r="B13" s="146" t="s">
        <v>85</v>
      </c>
      <c r="C13" s="141">
        <f t="shared" si="1"/>
        <v>4.65</v>
      </c>
      <c r="D13" s="42">
        <f t="shared" si="3"/>
        <v>5626500</v>
      </c>
      <c r="E13" s="147">
        <v>4.65</v>
      </c>
      <c r="F13" s="42">
        <f t="shared" si="4"/>
        <v>5626500</v>
      </c>
      <c r="G13" s="142"/>
      <c r="H13" s="42">
        <f t="shared" si="2"/>
        <v>0</v>
      </c>
      <c r="I13" s="120"/>
      <c r="J13" s="121">
        <f t="shared" si="5"/>
        <v>0</v>
      </c>
      <c r="K13" s="118"/>
      <c r="L13" s="122">
        <f t="shared" si="6"/>
        <v>0</v>
      </c>
      <c r="M13" s="42"/>
      <c r="N13" s="42"/>
      <c r="O13" s="42">
        <f t="shared" si="7"/>
        <v>56265</v>
      </c>
      <c r="P13" s="42">
        <f t="shared" si="8"/>
        <v>675180</v>
      </c>
      <c r="Q13" s="43"/>
      <c r="R13" s="10"/>
      <c r="S13" s="10"/>
      <c r="T13" s="10"/>
      <c r="U13" s="10"/>
      <c r="V13" s="10"/>
      <c r="W13" s="10"/>
      <c r="X13" s="10"/>
      <c r="Y13" s="10"/>
    </row>
    <row r="14" spans="1:25" s="44" customFormat="1" ht="12.75">
      <c r="A14" s="145">
        <v>5</v>
      </c>
      <c r="B14" s="146" t="s">
        <v>86</v>
      </c>
      <c r="C14" s="141">
        <f t="shared" si="1"/>
        <v>5.23</v>
      </c>
      <c r="D14" s="42">
        <f t="shared" si="3"/>
        <v>6328300.000000001</v>
      </c>
      <c r="E14" s="147">
        <v>4.98</v>
      </c>
      <c r="F14" s="42">
        <f t="shared" si="4"/>
        <v>6025800.000000001</v>
      </c>
      <c r="G14" s="142">
        <f>I14+K14+M14</f>
        <v>0.25</v>
      </c>
      <c r="H14" s="42">
        <f t="shared" si="2"/>
        <v>302500</v>
      </c>
      <c r="I14" s="118"/>
      <c r="J14" s="121">
        <f t="shared" si="5"/>
        <v>0</v>
      </c>
      <c r="K14" s="120">
        <v>0.25</v>
      </c>
      <c r="L14" s="122">
        <f t="shared" si="6"/>
        <v>302500</v>
      </c>
      <c r="M14" s="42"/>
      <c r="N14" s="42"/>
      <c r="O14" s="42">
        <f t="shared" si="7"/>
        <v>63283.00000000001</v>
      </c>
      <c r="P14" s="42">
        <f t="shared" si="8"/>
        <v>759396.0000000001</v>
      </c>
      <c r="Q14" s="43"/>
      <c r="R14" s="10"/>
      <c r="S14" s="10"/>
      <c r="T14" s="10"/>
      <c r="U14" s="10"/>
      <c r="V14" s="10"/>
      <c r="W14" s="10"/>
      <c r="X14" s="10"/>
      <c r="Y14" s="10"/>
    </row>
    <row r="15" spans="1:25" s="44" customFormat="1" ht="12.75">
      <c r="A15" s="145">
        <v>6</v>
      </c>
      <c r="B15" s="146" t="s">
        <v>87</v>
      </c>
      <c r="C15" s="141">
        <f t="shared" si="1"/>
        <v>4.32</v>
      </c>
      <c r="D15" s="42">
        <f t="shared" si="3"/>
        <v>5227200</v>
      </c>
      <c r="E15" s="147">
        <v>4.32</v>
      </c>
      <c r="F15" s="42">
        <f t="shared" si="4"/>
        <v>5227200</v>
      </c>
      <c r="G15" s="142"/>
      <c r="H15" s="42">
        <f t="shared" si="2"/>
        <v>0</v>
      </c>
      <c r="I15" s="118"/>
      <c r="J15" s="121">
        <f t="shared" si="5"/>
        <v>0</v>
      </c>
      <c r="K15" s="118"/>
      <c r="L15" s="122">
        <f t="shared" si="6"/>
        <v>0</v>
      </c>
      <c r="M15" s="42"/>
      <c r="N15" s="42"/>
      <c r="O15" s="42">
        <f t="shared" si="7"/>
        <v>52272</v>
      </c>
      <c r="P15" s="42">
        <f t="shared" si="8"/>
        <v>627264</v>
      </c>
      <c r="Q15" s="43"/>
      <c r="R15" s="10"/>
      <c r="S15" s="10"/>
      <c r="T15" s="10"/>
      <c r="U15" s="10"/>
      <c r="V15" s="10"/>
      <c r="W15" s="10"/>
      <c r="X15" s="10"/>
      <c r="Y15" s="10"/>
    </row>
    <row r="16" spans="1:25" s="44" customFormat="1" ht="12.75">
      <c r="A16" s="145">
        <v>7</v>
      </c>
      <c r="B16" s="146" t="s">
        <v>88</v>
      </c>
      <c r="C16" s="141">
        <f t="shared" si="1"/>
        <v>3.66</v>
      </c>
      <c r="D16" s="42">
        <f t="shared" si="3"/>
        <v>4428600</v>
      </c>
      <c r="E16" s="147">
        <v>3.66</v>
      </c>
      <c r="F16" s="42">
        <f t="shared" si="4"/>
        <v>4428600</v>
      </c>
      <c r="G16" s="142"/>
      <c r="H16" s="42">
        <f t="shared" si="2"/>
        <v>0</v>
      </c>
      <c r="I16" s="118"/>
      <c r="J16" s="121">
        <f t="shared" si="5"/>
        <v>0</v>
      </c>
      <c r="K16" s="118"/>
      <c r="L16" s="122">
        <f t="shared" si="6"/>
        <v>0</v>
      </c>
      <c r="M16" s="42"/>
      <c r="N16" s="42"/>
      <c r="O16" s="42">
        <f t="shared" si="7"/>
        <v>44286</v>
      </c>
      <c r="P16" s="42">
        <f t="shared" si="8"/>
        <v>531432</v>
      </c>
      <c r="Q16" s="43"/>
      <c r="R16" s="10"/>
      <c r="S16" s="10"/>
      <c r="T16" s="10"/>
      <c r="U16" s="10"/>
      <c r="V16" s="10"/>
      <c r="W16" s="10"/>
      <c r="X16" s="10"/>
      <c r="Y16" s="10"/>
    </row>
    <row r="17" spans="1:25" s="44" customFormat="1" ht="12.75">
      <c r="A17" s="145">
        <v>8</v>
      </c>
      <c r="B17" s="146" t="s">
        <v>89</v>
      </c>
      <c r="C17" s="141">
        <f t="shared" si="1"/>
        <v>3.33</v>
      </c>
      <c r="D17" s="42">
        <f t="shared" si="3"/>
        <v>4029300</v>
      </c>
      <c r="E17" s="148">
        <v>3.33</v>
      </c>
      <c r="F17" s="42">
        <f t="shared" si="4"/>
        <v>4029300</v>
      </c>
      <c r="G17" s="142"/>
      <c r="H17" s="42">
        <f t="shared" si="2"/>
        <v>0</v>
      </c>
      <c r="I17" s="118"/>
      <c r="J17" s="121">
        <f t="shared" si="5"/>
        <v>0</v>
      </c>
      <c r="K17" s="118"/>
      <c r="L17" s="122">
        <f t="shared" si="6"/>
        <v>0</v>
      </c>
      <c r="M17" s="42"/>
      <c r="N17" s="42"/>
      <c r="O17" s="42">
        <f t="shared" si="7"/>
        <v>40293</v>
      </c>
      <c r="P17" s="42">
        <f t="shared" si="8"/>
        <v>483516</v>
      </c>
      <c r="Q17" s="43"/>
      <c r="R17" s="10"/>
      <c r="S17" s="10"/>
      <c r="T17" s="10"/>
      <c r="U17" s="10"/>
      <c r="V17" s="10"/>
      <c r="W17" s="10"/>
      <c r="X17" s="10"/>
      <c r="Y17" s="10"/>
    </row>
    <row r="18" spans="1:25" s="44" customFormat="1" ht="12.75">
      <c r="A18" s="145">
        <v>9</v>
      </c>
      <c r="B18" s="146" t="s">
        <v>90</v>
      </c>
      <c r="C18" s="141">
        <f t="shared" si="1"/>
        <v>4.32</v>
      </c>
      <c r="D18" s="42">
        <f t="shared" si="3"/>
        <v>5227200</v>
      </c>
      <c r="E18" s="147">
        <v>4.32</v>
      </c>
      <c r="F18" s="42">
        <f t="shared" si="4"/>
        <v>5227200</v>
      </c>
      <c r="G18" s="142"/>
      <c r="H18" s="42">
        <f t="shared" si="2"/>
        <v>0</v>
      </c>
      <c r="I18" s="118"/>
      <c r="J18" s="121">
        <f t="shared" si="5"/>
        <v>0</v>
      </c>
      <c r="K18" s="118"/>
      <c r="L18" s="122">
        <f t="shared" si="6"/>
        <v>0</v>
      </c>
      <c r="M18" s="42"/>
      <c r="N18" s="42"/>
      <c r="O18" s="42">
        <f t="shared" si="7"/>
        <v>52272</v>
      </c>
      <c r="P18" s="42">
        <f t="shared" si="8"/>
        <v>627264</v>
      </c>
      <c r="Q18" s="43"/>
      <c r="R18" s="10"/>
      <c r="S18" s="10"/>
      <c r="T18" s="10"/>
      <c r="U18" s="10"/>
      <c r="V18" s="10"/>
      <c r="W18" s="10"/>
      <c r="X18" s="10"/>
      <c r="Y18" s="10"/>
    </row>
    <row r="19" spans="1:25" s="44" customFormat="1" ht="12.75">
      <c r="A19" s="145">
        <v>10</v>
      </c>
      <c r="B19" s="146" t="s">
        <v>91</v>
      </c>
      <c r="C19" s="141">
        <f t="shared" si="1"/>
        <v>4.32</v>
      </c>
      <c r="D19" s="42">
        <f t="shared" si="3"/>
        <v>5227200</v>
      </c>
      <c r="E19" s="147">
        <v>4.32</v>
      </c>
      <c r="F19" s="42">
        <f t="shared" si="4"/>
        <v>5227200</v>
      </c>
      <c r="G19" s="142"/>
      <c r="H19" s="42">
        <f t="shared" si="2"/>
        <v>0</v>
      </c>
      <c r="I19" s="118"/>
      <c r="J19" s="121">
        <f t="shared" si="5"/>
        <v>0</v>
      </c>
      <c r="K19" s="118"/>
      <c r="L19" s="122">
        <f t="shared" si="6"/>
        <v>0</v>
      </c>
      <c r="M19" s="42"/>
      <c r="N19" s="42"/>
      <c r="O19" s="42">
        <f t="shared" si="7"/>
        <v>52272</v>
      </c>
      <c r="P19" s="42">
        <f t="shared" si="8"/>
        <v>627264</v>
      </c>
      <c r="Q19" s="43"/>
      <c r="R19" s="10"/>
      <c r="S19" s="10"/>
      <c r="T19" s="10"/>
      <c r="U19" s="10"/>
      <c r="V19" s="10"/>
      <c r="W19" s="10"/>
      <c r="X19" s="10"/>
      <c r="Y19" s="10"/>
    </row>
    <row r="20" spans="1:25" s="44" customFormat="1" ht="12.75">
      <c r="A20" s="145">
        <v>11</v>
      </c>
      <c r="B20" s="146" t="s">
        <v>92</v>
      </c>
      <c r="C20" s="141">
        <f t="shared" si="1"/>
        <v>3.33</v>
      </c>
      <c r="D20" s="42">
        <f t="shared" si="3"/>
        <v>4029300</v>
      </c>
      <c r="E20" s="148">
        <v>3.33</v>
      </c>
      <c r="F20" s="42">
        <f t="shared" si="4"/>
        <v>4029300</v>
      </c>
      <c r="G20" s="142"/>
      <c r="H20" s="42">
        <f t="shared" si="2"/>
        <v>0</v>
      </c>
      <c r="I20" s="118"/>
      <c r="J20" s="121">
        <f t="shared" si="5"/>
        <v>0</v>
      </c>
      <c r="K20" s="118"/>
      <c r="L20" s="122">
        <f t="shared" si="6"/>
        <v>0</v>
      </c>
      <c r="M20" s="42"/>
      <c r="N20" s="42"/>
      <c r="O20" s="42">
        <f t="shared" si="7"/>
        <v>40293</v>
      </c>
      <c r="P20" s="42">
        <f t="shared" si="8"/>
        <v>483516</v>
      </c>
      <c r="Q20" s="43"/>
      <c r="R20" s="10"/>
      <c r="S20" s="10"/>
      <c r="T20" s="10"/>
      <c r="U20" s="10"/>
      <c r="V20" s="10"/>
      <c r="W20" s="10"/>
      <c r="X20" s="10"/>
      <c r="Y20" s="10"/>
    </row>
    <row r="21" spans="1:25" s="44" customFormat="1" ht="12.75">
      <c r="A21" s="145">
        <v>12</v>
      </c>
      <c r="B21" s="146" t="s">
        <v>93</v>
      </c>
      <c r="C21" s="141">
        <f t="shared" si="1"/>
        <v>3</v>
      </c>
      <c r="D21" s="42">
        <f t="shared" si="3"/>
        <v>3630000</v>
      </c>
      <c r="E21" s="148">
        <v>3</v>
      </c>
      <c r="F21" s="42">
        <f t="shared" si="4"/>
        <v>3630000</v>
      </c>
      <c r="G21" s="142"/>
      <c r="H21" s="42">
        <f t="shared" si="2"/>
        <v>0</v>
      </c>
      <c r="I21" s="118"/>
      <c r="J21" s="121">
        <f t="shared" si="5"/>
        <v>0</v>
      </c>
      <c r="K21" s="118"/>
      <c r="L21" s="122">
        <f t="shared" si="6"/>
        <v>0</v>
      </c>
      <c r="M21" s="42"/>
      <c r="N21" s="42"/>
      <c r="O21" s="42">
        <f t="shared" si="7"/>
        <v>36300</v>
      </c>
      <c r="P21" s="42">
        <f t="shared" si="8"/>
        <v>435600</v>
      </c>
      <c r="Q21" s="43"/>
      <c r="R21" s="10"/>
      <c r="S21" s="10"/>
      <c r="T21" s="10"/>
      <c r="U21" s="10"/>
      <c r="V21" s="10"/>
      <c r="W21" s="10"/>
      <c r="X21" s="10"/>
      <c r="Y21" s="10"/>
    </row>
    <row r="22" spans="1:25" s="44" customFormat="1" ht="12.75">
      <c r="A22" s="145">
        <v>13</v>
      </c>
      <c r="B22" s="146" t="s">
        <v>94</v>
      </c>
      <c r="C22" s="141">
        <f t="shared" si="1"/>
        <v>2.34</v>
      </c>
      <c r="D22" s="42">
        <f t="shared" si="3"/>
        <v>2831400</v>
      </c>
      <c r="E22" s="147">
        <v>2.34</v>
      </c>
      <c r="F22" s="42">
        <f t="shared" si="4"/>
        <v>2831400</v>
      </c>
      <c r="G22" s="142"/>
      <c r="H22" s="42">
        <f t="shared" si="2"/>
        <v>0</v>
      </c>
      <c r="I22" s="118"/>
      <c r="J22" s="121">
        <f t="shared" si="5"/>
        <v>0</v>
      </c>
      <c r="K22" s="118"/>
      <c r="L22" s="122">
        <f t="shared" si="6"/>
        <v>0</v>
      </c>
      <c r="M22" s="42"/>
      <c r="N22" s="42"/>
      <c r="O22" s="42">
        <f t="shared" si="7"/>
        <v>28314</v>
      </c>
      <c r="P22" s="42">
        <f t="shared" si="8"/>
        <v>339768</v>
      </c>
      <c r="Q22" s="43"/>
      <c r="R22" s="10"/>
      <c r="S22" s="10"/>
      <c r="T22" s="10"/>
      <c r="U22" s="10"/>
      <c r="V22" s="10"/>
      <c r="W22" s="10"/>
      <c r="X22" s="10"/>
      <c r="Y22" s="10"/>
    </row>
    <row r="23" spans="1:25" s="44" customFormat="1" ht="12.75">
      <c r="A23" s="145">
        <v>14</v>
      </c>
      <c r="B23" s="146" t="s">
        <v>95</v>
      </c>
      <c r="C23" s="141">
        <f t="shared" si="1"/>
        <v>3.33</v>
      </c>
      <c r="D23" s="42">
        <f t="shared" si="3"/>
        <v>4029300</v>
      </c>
      <c r="E23" s="147">
        <v>3.33</v>
      </c>
      <c r="F23" s="42">
        <f t="shared" si="4"/>
        <v>4029300</v>
      </c>
      <c r="G23" s="142"/>
      <c r="H23" s="42">
        <f t="shared" si="2"/>
        <v>0</v>
      </c>
      <c r="I23" s="118"/>
      <c r="J23" s="121">
        <f t="shared" si="5"/>
        <v>0</v>
      </c>
      <c r="K23" s="118"/>
      <c r="L23" s="122">
        <f t="shared" si="6"/>
        <v>0</v>
      </c>
      <c r="M23" s="42"/>
      <c r="N23" s="42"/>
      <c r="O23" s="42">
        <f t="shared" si="7"/>
        <v>40293</v>
      </c>
      <c r="P23" s="42">
        <f t="shared" si="8"/>
        <v>483516</v>
      </c>
      <c r="Q23" s="43"/>
      <c r="R23" s="10"/>
      <c r="S23" s="10"/>
      <c r="T23" s="10"/>
      <c r="U23" s="10"/>
      <c r="V23" s="10"/>
      <c r="W23" s="10"/>
      <c r="X23" s="10"/>
      <c r="Y23" s="10"/>
    </row>
    <row r="24" spans="1:25" s="44" customFormat="1" ht="12.75">
      <c r="A24" s="145">
        <v>15</v>
      </c>
      <c r="B24" s="146" t="s">
        <v>96</v>
      </c>
      <c r="C24" s="141">
        <f t="shared" si="1"/>
        <v>3.63</v>
      </c>
      <c r="D24" s="42">
        <f t="shared" si="3"/>
        <v>4392300</v>
      </c>
      <c r="E24" s="147">
        <v>3.63</v>
      </c>
      <c r="F24" s="42">
        <f t="shared" si="4"/>
        <v>4392300</v>
      </c>
      <c r="G24" s="142"/>
      <c r="H24" s="42">
        <f t="shared" si="2"/>
        <v>0</v>
      </c>
      <c r="I24" s="118"/>
      <c r="J24" s="121">
        <f t="shared" si="5"/>
        <v>0</v>
      </c>
      <c r="K24" s="118"/>
      <c r="L24" s="122">
        <f t="shared" si="6"/>
        <v>0</v>
      </c>
      <c r="M24" s="42"/>
      <c r="N24" s="42"/>
      <c r="O24" s="42">
        <f t="shared" si="7"/>
        <v>43923</v>
      </c>
      <c r="P24" s="42">
        <f t="shared" si="8"/>
        <v>527076</v>
      </c>
      <c r="Q24" s="43"/>
      <c r="R24" s="10"/>
      <c r="S24" s="10"/>
      <c r="T24" s="10"/>
      <c r="U24" s="10"/>
      <c r="V24" s="10"/>
      <c r="W24" s="10"/>
      <c r="X24" s="10"/>
      <c r="Y24" s="10"/>
    </row>
    <row r="25" spans="1:25" s="44" customFormat="1" ht="12.75">
      <c r="A25" s="145">
        <v>16</v>
      </c>
      <c r="B25" s="149" t="s">
        <v>97</v>
      </c>
      <c r="C25" s="141">
        <f t="shared" si="1"/>
        <v>5.23</v>
      </c>
      <c r="D25" s="42">
        <f t="shared" si="3"/>
        <v>6328300.000000001</v>
      </c>
      <c r="E25" s="147">
        <v>4.98</v>
      </c>
      <c r="F25" s="42">
        <f t="shared" si="4"/>
        <v>6025800.000000001</v>
      </c>
      <c r="G25" s="142">
        <f>I25+K25+M25</f>
        <v>0.25</v>
      </c>
      <c r="H25" s="42">
        <f t="shared" si="2"/>
        <v>302500</v>
      </c>
      <c r="I25" s="118"/>
      <c r="J25" s="121">
        <f t="shared" si="5"/>
        <v>0</v>
      </c>
      <c r="K25" s="120">
        <v>0.25</v>
      </c>
      <c r="L25" s="122">
        <f t="shared" si="6"/>
        <v>302500</v>
      </c>
      <c r="M25" s="42"/>
      <c r="N25" s="42"/>
      <c r="O25" s="42">
        <f t="shared" si="7"/>
        <v>63283.00000000001</v>
      </c>
      <c r="P25" s="42">
        <f t="shared" si="8"/>
        <v>759396.0000000001</v>
      </c>
      <c r="Q25" s="43"/>
      <c r="R25" s="10"/>
      <c r="S25" s="10"/>
      <c r="T25" s="10"/>
      <c r="U25" s="10"/>
      <c r="V25" s="10"/>
      <c r="W25" s="10"/>
      <c r="X25" s="10"/>
      <c r="Y25" s="10"/>
    </row>
    <row r="26" spans="1:25" s="44" customFormat="1" ht="12.75">
      <c r="A26" s="145">
        <v>17</v>
      </c>
      <c r="B26" s="146" t="s">
        <v>98</v>
      </c>
      <c r="C26" s="141">
        <f t="shared" si="1"/>
        <v>2.34</v>
      </c>
      <c r="D26" s="42">
        <f t="shared" si="3"/>
        <v>2831400</v>
      </c>
      <c r="E26" s="147">
        <v>2.34</v>
      </c>
      <c r="F26" s="42">
        <f t="shared" si="4"/>
        <v>2831400</v>
      </c>
      <c r="G26" s="142"/>
      <c r="H26" s="42">
        <f t="shared" si="2"/>
        <v>0</v>
      </c>
      <c r="I26" s="118"/>
      <c r="J26" s="121">
        <f t="shared" si="5"/>
        <v>0</v>
      </c>
      <c r="K26" s="118"/>
      <c r="L26" s="122">
        <f t="shared" si="6"/>
        <v>0</v>
      </c>
      <c r="M26" s="42"/>
      <c r="N26" s="42"/>
      <c r="O26" s="42">
        <f t="shared" si="7"/>
        <v>28314</v>
      </c>
      <c r="P26" s="42">
        <f t="shared" si="8"/>
        <v>339768</v>
      </c>
      <c r="Q26" s="43"/>
      <c r="R26" s="10"/>
      <c r="S26" s="10"/>
      <c r="T26" s="10"/>
      <c r="U26" s="10"/>
      <c r="V26" s="10"/>
      <c r="W26" s="10"/>
      <c r="X26" s="10"/>
      <c r="Y26" s="10"/>
    </row>
    <row r="27" spans="1:25" s="44" customFormat="1" ht="12.75">
      <c r="A27" s="145">
        <v>18</v>
      </c>
      <c r="B27" s="146" t="s">
        <v>99</v>
      </c>
      <c r="C27" s="141">
        <f t="shared" si="1"/>
        <v>3.9899999999999998</v>
      </c>
      <c r="D27" s="42">
        <f t="shared" si="3"/>
        <v>4827900</v>
      </c>
      <c r="E27" s="147">
        <v>3.63</v>
      </c>
      <c r="F27" s="42">
        <f t="shared" si="4"/>
        <v>4392300</v>
      </c>
      <c r="G27" s="142">
        <f>I27+K27+M27</f>
        <v>0.36</v>
      </c>
      <c r="H27" s="42">
        <f t="shared" si="2"/>
        <v>435600</v>
      </c>
      <c r="I27" s="118"/>
      <c r="J27" s="121">
        <f t="shared" si="5"/>
        <v>0</v>
      </c>
      <c r="K27" s="120">
        <v>0.36</v>
      </c>
      <c r="L27" s="122">
        <f t="shared" si="6"/>
        <v>435600</v>
      </c>
      <c r="M27" s="42"/>
      <c r="N27" s="42"/>
      <c r="O27" s="42">
        <f t="shared" si="7"/>
        <v>48279</v>
      </c>
      <c r="P27" s="42">
        <f t="shared" si="8"/>
        <v>579348</v>
      </c>
      <c r="Q27" s="43"/>
      <c r="R27" s="10"/>
      <c r="S27" s="10"/>
      <c r="T27" s="10"/>
      <c r="U27" s="10"/>
      <c r="V27" s="10"/>
      <c r="W27" s="10"/>
      <c r="X27" s="10"/>
      <c r="Y27" s="10"/>
    </row>
    <row r="28" spans="1:25" s="44" customFormat="1" ht="12.75">
      <c r="A28" s="145">
        <v>19</v>
      </c>
      <c r="B28" s="146" t="s">
        <v>100</v>
      </c>
      <c r="C28" s="141">
        <f t="shared" si="1"/>
        <v>3.9899999999999998</v>
      </c>
      <c r="D28" s="42">
        <f t="shared" si="3"/>
        <v>4827900</v>
      </c>
      <c r="E28" s="147">
        <v>3.63</v>
      </c>
      <c r="F28" s="42">
        <f t="shared" si="4"/>
        <v>4392300</v>
      </c>
      <c r="G28" s="142">
        <f>I28+K28+M28</f>
        <v>0.36</v>
      </c>
      <c r="H28" s="42">
        <f t="shared" si="2"/>
        <v>435600</v>
      </c>
      <c r="I28" s="118"/>
      <c r="J28" s="121">
        <f t="shared" si="5"/>
        <v>0</v>
      </c>
      <c r="K28" s="120">
        <v>0.36</v>
      </c>
      <c r="L28" s="122">
        <f t="shared" si="6"/>
        <v>435600</v>
      </c>
      <c r="M28" s="42"/>
      <c r="N28" s="42"/>
      <c r="O28" s="42">
        <f t="shared" si="7"/>
        <v>48279</v>
      </c>
      <c r="P28" s="42">
        <f t="shared" si="8"/>
        <v>579348</v>
      </c>
      <c r="Q28" s="43"/>
      <c r="R28" s="10"/>
      <c r="S28" s="10"/>
      <c r="T28" s="10"/>
      <c r="U28" s="10"/>
      <c r="V28" s="10"/>
      <c r="W28" s="10"/>
      <c r="X28" s="10"/>
      <c r="Y28" s="10"/>
    </row>
    <row r="29" spans="1:25" s="44" customFormat="1" ht="12.75">
      <c r="A29" s="145">
        <v>20</v>
      </c>
      <c r="B29" s="146" t="s">
        <v>112</v>
      </c>
      <c r="C29" s="141">
        <f aca="true" t="shared" si="9" ref="C29:D31">E29+G29</f>
        <v>2.67</v>
      </c>
      <c r="D29" s="42">
        <f t="shared" si="9"/>
        <v>3230700</v>
      </c>
      <c r="E29" s="147">
        <v>2.67</v>
      </c>
      <c r="F29" s="42">
        <f t="shared" si="4"/>
        <v>3230700</v>
      </c>
      <c r="G29" s="142"/>
      <c r="H29" s="42">
        <f>J29+L29+N29</f>
        <v>0</v>
      </c>
      <c r="I29" s="118"/>
      <c r="J29" s="121">
        <f t="shared" si="5"/>
        <v>0</v>
      </c>
      <c r="K29" s="120"/>
      <c r="L29" s="122">
        <f t="shared" si="6"/>
        <v>0</v>
      </c>
      <c r="M29" s="42"/>
      <c r="N29" s="42"/>
      <c r="O29" s="42">
        <f>D29*1%</f>
        <v>32307</v>
      </c>
      <c r="P29" s="42">
        <f t="shared" si="8"/>
        <v>387684</v>
      </c>
      <c r="Q29" s="43"/>
      <c r="R29" s="10"/>
      <c r="S29" s="10"/>
      <c r="T29" s="10"/>
      <c r="U29" s="10"/>
      <c r="V29" s="10"/>
      <c r="W29" s="10"/>
      <c r="X29" s="10"/>
      <c r="Y29" s="10"/>
    </row>
    <row r="30" spans="1:25" s="44" customFormat="1" ht="12.75">
      <c r="A30" s="145">
        <v>21</v>
      </c>
      <c r="B30" s="146" t="s">
        <v>111</v>
      </c>
      <c r="C30" s="141">
        <f t="shared" si="9"/>
        <v>2.34</v>
      </c>
      <c r="D30" s="42">
        <f t="shared" si="9"/>
        <v>2831400</v>
      </c>
      <c r="E30" s="147">
        <v>2.34</v>
      </c>
      <c r="F30" s="42">
        <f t="shared" si="4"/>
        <v>2831400</v>
      </c>
      <c r="G30" s="142"/>
      <c r="H30" s="42">
        <f>J30+L30+N30</f>
        <v>0</v>
      </c>
      <c r="I30" s="118"/>
      <c r="J30" s="121">
        <f t="shared" si="5"/>
        <v>0</v>
      </c>
      <c r="K30" s="120"/>
      <c r="L30" s="122">
        <f t="shared" si="6"/>
        <v>0</v>
      </c>
      <c r="M30" s="42"/>
      <c r="N30" s="42"/>
      <c r="O30" s="42">
        <f>D30*1%</f>
        <v>28314</v>
      </c>
      <c r="P30" s="42">
        <f t="shared" si="8"/>
        <v>339768</v>
      </c>
      <c r="Q30" s="43"/>
      <c r="R30" s="10"/>
      <c r="S30" s="10"/>
      <c r="T30" s="10"/>
      <c r="U30" s="10"/>
      <c r="V30" s="10"/>
      <c r="W30" s="10"/>
      <c r="X30" s="10"/>
      <c r="Y30" s="10"/>
    </row>
    <row r="31" spans="1:25" s="44" customFormat="1" ht="12.75">
      <c r="A31" s="145">
        <v>22</v>
      </c>
      <c r="B31" s="146" t="s">
        <v>113</v>
      </c>
      <c r="C31" s="141">
        <f t="shared" si="9"/>
        <v>3.66</v>
      </c>
      <c r="D31" s="42">
        <f t="shared" si="9"/>
        <v>4428600</v>
      </c>
      <c r="E31" s="147">
        <v>3.66</v>
      </c>
      <c r="F31" s="42">
        <f t="shared" si="4"/>
        <v>4428600</v>
      </c>
      <c r="G31" s="142"/>
      <c r="H31" s="42">
        <f>J31+L31+N31</f>
        <v>0</v>
      </c>
      <c r="I31" s="120"/>
      <c r="J31" s="121">
        <f t="shared" si="5"/>
        <v>0</v>
      </c>
      <c r="K31" s="118"/>
      <c r="L31" s="122">
        <f t="shared" si="6"/>
        <v>0</v>
      </c>
      <c r="M31" s="42"/>
      <c r="N31" s="42"/>
      <c r="O31" s="42">
        <f>D31*1%</f>
        <v>44286</v>
      </c>
      <c r="P31" s="42">
        <f t="shared" si="8"/>
        <v>531432</v>
      </c>
      <c r="Q31" s="43"/>
      <c r="R31" s="10"/>
      <c r="S31" s="10"/>
      <c r="T31" s="10"/>
      <c r="U31" s="10"/>
      <c r="V31" s="10"/>
      <c r="W31" s="10"/>
      <c r="X31" s="10"/>
      <c r="Y31" s="10"/>
    </row>
    <row r="32" spans="1:25" s="44" customFormat="1" ht="12.75">
      <c r="A32" s="145">
        <v>23</v>
      </c>
      <c r="B32" s="146" t="s">
        <v>101</v>
      </c>
      <c r="C32" s="141">
        <f t="shared" si="1"/>
        <v>2.37</v>
      </c>
      <c r="D32" s="42">
        <f t="shared" si="3"/>
        <v>2867700</v>
      </c>
      <c r="E32" s="147">
        <v>2.37</v>
      </c>
      <c r="F32" s="42">
        <f t="shared" si="4"/>
        <v>2867700</v>
      </c>
      <c r="G32" s="142"/>
      <c r="H32" s="42">
        <f t="shared" si="2"/>
        <v>0</v>
      </c>
      <c r="I32" s="118"/>
      <c r="J32" s="121">
        <f t="shared" si="5"/>
        <v>0</v>
      </c>
      <c r="K32" s="118"/>
      <c r="L32" s="122">
        <f t="shared" si="6"/>
        <v>0</v>
      </c>
      <c r="M32" s="42"/>
      <c r="N32" s="42"/>
      <c r="O32" s="42">
        <f t="shared" si="7"/>
        <v>28677</v>
      </c>
      <c r="P32" s="42">
        <f t="shared" si="8"/>
        <v>344124</v>
      </c>
      <c r="Q32" s="43"/>
      <c r="R32" s="10"/>
      <c r="S32" s="10"/>
      <c r="T32" s="10"/>
      <c r="U32" s="10"/>
      <c r="V32" s="10"/>
      <c r="W32" s="10"/>
      <c r="X32" s="10"/>
      <c r="Y32" s="10"/>
    </row>
    <row r="33" spans="1:25" s="823" customFormat="1" ht="12.75">
      <c r="A33" s="818" t="s">
        <v>50</v>
      </c>
      <c r="B33" s="809" t="s">
        <v>634</v>
      </c>
      <c r="C33" s="820">
        <f>SUM(C34:C35)</f>
        <v>6.66</v>
      </c>
      <c r="D33" s="819">
        <f>SUM(D34:D35)</f>
        <v>8058600</v>
      </c>
      <c r="E33" s="820">
        <f>SUM(E34:E35)</f>
        <v>6.3</v>
      </c>
      <c r="F33" s="819">
        <f aca="true" t="shared" si="10" ref="F33:P33">SUM(F34:F35)</f>
        <v>7623000</v>
      </c>
      <c r="G33" s="820">
        <f t="shared" si="10"/>
        <v>0.36</v>
      </c>
      <c r="H33" s="819">
        <f t="shared" si="10"/>
        <v>435600</v>
      </c>
      <c r="I33" s="825">
        <f>SUM(I34:I35)</f>
        <v>0</v>
      </c>
      <c r="J33" s="825">
        <f t="shared" si="10"/>
        <v>0</v>
      </c>
      <c r="K33" s="820">
        <f t="shared" si="10"/>
        <v>0.36</v>
      </c>
      <c r="L33" s="819">
        <f t="shared" si="10"/>
        <v>435600</v>
      </c>
      <c r="M33" s="825">
        <f>SUM(M34:M35)</f>
        <v>0</v>
      </c>
      <c r="N33" s="825">
        <f t="shared" si="10"/>
        <v>0</v>
      </c>
      <c r="O33" s="819">
        <f t="shared" si="10"/>
        <v>80586</v>
      </c>
      <c r="P33" s="819">
        <f t="shared" si="10"/>
        <v>967032</v>
      </c>
      <c r="Q33" s="821"/>
      <c r="R33" s="822"/>
      <c r="S33" s="822"/>
      <c r="T33" s="822"/>
      <c r="U33" s="822"/>
      <c r="V33" s="822"/>
      <c r="W33" s="822"/>
      <c r="X33" s="822"/>
      <c r="Y33" s="822"/>
    </row>
    <row r="34" spans="1:25" s="44" customFormat="1" ht="12.75">
      <c r="A34" s="115">
        <v>24</v>
      </c>
      <c r="B34" s="146" t="s">
        <v>636</v>
      </c>
      <c r="C34" s="141">
        <f>E34+G34</f>
        <v>3.9899999999999998</v>
      </c>
      <c r="D34" s="42">
        <f>F34+H34</f>
        <v>4827900</v>
      </c>
      <c r="E34" s="147">
        <v>3.63</v>
      </c>
      <c r="F34" s="42">
        <f t="shared" si="4"/>
        <v>4392300</v>
      </c>
      <c r="G34" s="142">
        <f>I34+K34+M34</f>
        <v>0.36</v>
      </c>
      <c r="H34" s="42">
        <f>J34+L34+N34</f>
        <v>435600</v>
      </c>
      <c r="I34" s="118"/>
      <c r="J34" s="121">
        <f t="shared" si="5"/>
        <v>0</v>
      </c>
      <c r="K34" s="120">
        <v>0.36</v>
      </c>
      <c r="L34" s="122">
        <f t="shared" si="6"/>
        <v>435600</v>
      </c>
      <c r="M34" s="42"/>
      <c r="N34" s="42"/>
      <c r="O34" s="42">
        <f>D34*1%</f>
        <v>48279</v>
      </c>
      <c r="P34" s="42">
        <f t="shared" si="8"/>
        <v>579348</v>
      </c>
      <c r="Q34" s="43"/>
      <c r="R34" s="10"/>
      <c r="S34" s="10"/>
      <c r="T34" s="10"/>
      <c r="U34" s="10"/>
      <c r="V34" s="10"/>
      <c r="W34" s="10"/>
      <c r="X34" s="10"/>
      <c r="Y34" s="10"/>
    </row>
    <row r="35" spans="1:25" s="44" customFormat="1" ht="12.75">
      <c r="A35" s="115">
        <v>25</v>
      </c>
      <c r="B35" s="146" t="s">
        <v>637</v>
      </c>
      <c r="C35" s="141">
        <f>E35+G35</f>
        <v>2.67</v>
      </c>
      <c r="D35" s="42">
        <f>F35+H35</f>
        <v>3230700</v>
      </c>
      <c r="E35" s="147">
        <v>2.67</v>
      </c>
      <c r="F35" s="42">
        <f t="shared" si="4"/>
        <v>3230700</v>
      </c>
      <c r="G35" s="142"/>
      <c r="H35" s="42">
        <f>J35+L35+N35</f>
        <v>0</v>
      </c>
      <c r="I35" s="120"/>
      <c r="J35" s="121">
        <f t="shared" si="5"/>
        <v>0</v>
      </c>
      <c r="K35" s="118"/>
      <c r="L35" s="122">
        <f t="shared" si="6"/>
        <v>0</v>
      </c>
      <c r="M35" s="42"/>
      <c r="N35" s="42"/>
      <c r="O35" s="42">
        <f>D35*1%</f>
        <v>32307</v>
      </c>
      <c r="P35" s="42">
        <f t="shared" si="8"/>
        <v>387684</v>
      </c>
      <c r="Q35" s="43"/>
      <c r="R35" s="10"/>
      <c r="S35" s="10"/>
      <c r="T35" s="10"/>
      <c r="U35" s="10"/>
      <c r="V35" s="10"/>
      <c r="W35" s="10"/>
      <c r="X35" s="10"/>
      <c r="Y35" s="10"/>
    </row>
    <row r="36" spans="1:25" s="50" customFormat="1" ht="12.75">
      <c r="A36" s="45"/>
      <c r="B36" s="190" t="s">
        <v>8</v>
      </c>
      <c r="C36" s="46">
        <f>SUM(C10:C32)</f>
        <v>83.21</v>
      </c>
      <c r="D36" s="47">
        <f>D9+D33</f>
        <v>108742700</v>
      </c>
      <c r="E36" s="46">
        <f>E9+E33</f>
        <v>87.09</v>
      </c>
      <c r="F36" s="47">
        <f aca="true" t="shared" si="11" ref="F36:P36">F9+F33</f>
        <v>105378900</v>
      </c>
      <c r="G36" s="46">
        <f t="shared" si="11"/>
        <v>2.78</v>
      </c>
      <c r="H36" s="47">
        <f t="shared" si="11"/>
        <v>3363800</v>
      </c>
      <c r="I36" s="46">
        <f t="shared" si="11"/>
        <v>0.7</v>
      </c>
      <c r="J36" s="47">
        <f t="shared" si="11"/>
        <v>847000</v>
      </c>
      <c r="K36" s="46">
        <f>K9+K33</f>
        <v>2.0799999999999996</v>
      </c>
      <c r="L36" s="47">
        <f t="shared" si="11"/>
        <v>2516800</v>
      </c>
      <c r="M36" s="826">
        <f t="shared" si="11"/>
        <v>0</v>
      </c>
      <c r="N36" s="47">
        <f t="shared" si="11"/>
        <v>0</v>
      </c>
      <c r="O36" s="47">
        <f t="shared" si="11"/>
        <v>1087427</v>
      </c>
      <c r="P36" s="47">
        <f t="shared" si="11"/>
        <v>13049124</v>
      </c>
      <c r="Q36" s="48"/>
      <c r="R36" s="49"/>
      <c r="S36" s="49"/>
      <c r="T36" s="49"/>
      <c r="U36" s="49"/>
      <c r="V36" s="49"/>
      <c r="W36" s="49"/>
      <c r="X36" s="49"/>
      <c r="Y36" s="49"/>
    </row>
    <row r="37" spans="1:16" s="49" customFormat="1" ht="12.75">
      <c r="A37" s="200"/>
      <c r="B37" s="194"/>
      <c r="C37" s="201"/>
      <c r="D37" s="202"/>
      <c r="E37" s="201"/>
      <c r="F37" s="202"/>
      <c r="G37" s="201"/>
      <c r="H37" s="202"/>
      <c r="I37" s="201"/>
      <c r="J37" s="202"/>
      <c r="K37" s="201"/>
      <c r="L37" s="202"/>
      <c r="M37" s="201"/>
      <c r="N37" s="202"/>
      <c r="O37" s="202"/>
      <c r="P37" s="202"/>
    </row>
    <row r="38" spans="3:27" s="13" customFormat="1" ht="15" customHeight="1">
      <c r="C38" s="53"/>
      <c r="D38" s="53"/>
      <c r="F38" s="53"/>
      <c r="G38" s="53"/>
      <c r="H38" s="53"/>
      <c r="I38" s="53"/>
      <c r="J38" s="53"/>
      <c r="K38" s="981" t="s">
        <v>692</v>
      </c>
      <c r="L38" s="981"/>
      <c r="M38" s="981"/>
      <c r="N38" s="981"/>
      <c r="O38" s="981"/>
      <c r="P38" s="981"/>
      <c r="Q38" s="53"/>
      <c r="R38" s="53"/>
      <c r="S38" s="53"/>
      <c r="T38" s="53"/>
      <c r="U38" s="53"/>
      <c r="V38" s="998" t="s">
        <v>42</v>
      </c>
      <c r="W38" s="998"/>
      <c r="X38" s="998"/>
      <c r="Y38" s="998"/>
      <c r="Z38" s="998"/>
      <c r="AA38" s="998"/>
    </row>
    <row r="39" spans="2:27" s="150" customFormat="1" ht="15.75">
      <c r="B39" s="980" t="s">
        <v>43</v>
      </c>
      <c r="C39" s="980"/>
      <c r="D39" s="980"/>
      <c r="F39" s="980" t="s">
        <v>45</v>
      </c>
      <c r="G39" s="980"/>
      <c r="H39" s="980"/>
      <c r="I39" s="980"/>
      <c r="J39" s="151"/>
      <c r="K39" s="980" t="s">
        <v>38</v>
      </c>
      <c r="L39" s="980"/>
      <c r="M39" s="980"/>
      <c r="N39" s="980"/>
      <c r="O39" s="980"/>
      <c r="P39" s="980"/>
      <c r="Q39" s="152"/>
      <c r="R39" s="152"/>
      <c r="S39" s="152"/>
      <c r="T39" s="151"/>
      <c r="U39" s="151"/>
      <c r="V39" s="980" t="s">
        <v>15</v>
      </c>
      <c r="W39" s="980"/>
      <c r="X39" s="980"/>
      <c r="Y39" s="980"/>
      <c r="Z39" s="980"/>
      <c r="AA39" s="980"/>
    </row>
    <row r="40" spans="2:27" ht="12.75">
      <c r="B40" s="52"/>
      <c r="Q40" s="52"/>
      <c r="R40" s="52"/>
      <c r="S40" s="52"/>
      <c r="T40" s="52"/>
      <c r="U40" s="52"/>
      <c r="V40" s="52"/>
      <c r="W40" s="52"/>
      <c r="X40" s="52"/>
      <c r="Y40" s="52"/>
      <c r="Z40" s="52"/>
      <c r="AA40" s="52"/>
    </row>
    <row r="41" spans="17:27" ht="12.75">
      <c r="Q41" s="52"/>
      <c r="R41" s="52"/>
      <c r="S41" s="52"/>
      <c r="T41" s="52"/>
      <c r="U41" s="52"/>
      <c r="V41" s="52"/>
      <c r="W41" s="52"/>
      <c r="X41" s="52"/>
      <c r="Y41" s="52"/>
      <c r="Z41" s="52"/>
      <c r="AA41" s="52"/>
    </row>
    <row r="44" spans="2:9" ht="15.75">
      <c r="B44" s="980"/>
      <c r="C44" s="980"/>
      <c r="D44" s="980"/>
      <c r="E44" s="152"/>
      <c r="F44" s="980"/>
      <c r="G44" s="980"/>
      <c r="H44" s="980"/>
      <c r="I44" s="980"/>
    </row>
  </sheetData>
  <mergeCells count="24">
    <mergeCell ref="B44:D44"/>
    <mergeCell ref="V39:AA39"/>
    <mergeCell ref="K39:P39"/>
    <mergeCell ref="A2:P2"/>
    <mergeCell ref="A3:P3"/>
    <mergeCell ref="A4:P4"/>
    <mergeCell ref="V38:AA38"/>
    <mergeCell ref="P5:P7"/>
    <mergeCell ref="Q6:Q7"/>
    <mergeCell ref="G5:H6"/>
    <mergeCell ref="B39:D39"/>
    <mergeCell ref="C5:D6"/>
    <mergeCell ref="E5:F6"/>
    <mergeCell ref="A5:A7"/>
    <mergeCell ref="B5:B7"/>
    <mergeCell ref="F44:I44"/>
    <mergeCell ref="F39:I39"/>
    <mergeCell ref="K38:P38"/>
    <mergeCell ref="R6:R7"/>
    <mergeCell ref="I6:J6"/>
    <mergeCell ref="K6:L6"/>
    <mergeCell ref="M6:N6"/>
    <mergeCell ref="O5:O7"/>
    <mergeCell ref="I5:N5"/>
  </mergeCells>
  <printOptions horizontalCentered="1"/>
  <pageMargins left="0.25" right="0.25" top="0.25" bottom="0.25" header="0.511811023622047" footer="0.51181102362204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E313"/>
  <sheetViews>
    <sheetView workbookViewId="0" topLeftCell="A304">
      <selection activeCell="D312" sqref="D312"/>
    </sheetView>
  </sheetViews>
  <sheetFormatPr defaultColWidth="8.796875" defaultRowHeight="15"/>
  <cols>
    <col min="1" max="1" width="3.59765625" style="206" customWidth="1"/>
    <col min="2" max="2" width="22.69921875" style="206" customWidth="1"/>
    <col min="3" max="3" width="8.19921875" style="206" customWidth="1"/>
    <col min="4" max="4" width="17.59765625" style="206" customWidth="1"/>
    <col min="5" max="5" width="15.69921875" style="206" customWidth="1"/>
    <col min="6" max="6" width="13.59765625" style="206" customWidth="1"/>
    <col min="7" max="7" width="12.3984375" style="206" customWidth="1"/>
    <col min="8" max="16384" width="9" style="206" customWidth="1"/>
  </cols>
  <sheetData>
    <row r="1" spans="1:31" ht="15.75">
      <c r="A1" s="996" t="s">
        <v>693</v>
      </c>
      <c r="B1" s="996"/>
      <c r="C1" s="996"/>
      <c r="D1" s="996"/>
      <c r="E1" s="996"/>
      <c r="F1" s="996"/>
      <c r="G1" s="996"/>
      <c r="H1" s="199"/>
      <c r="I1" s="199"/>
      <c r="J1" s="204"/>
      <c r="K1" s="204"/>
      <c r="L1" s="204"/>
      <c r="M1" s="204"/>
      <c r="N1" s="204"/>
      <c r="O1" s="204"/>
      <c r="P1" s="204"/>
      <c r="Q1" s="204"/>
      <c r="R1" s="204"/>
      <c r="S1" s="204"/>
      <c r="T1" s="204"/>
      <c r="U1" s="204"/>
      <c r="V1" s="204"/>
      <c r="W1" s="204"/>
      <c r="X1" s="204"/>
      <c r="Y1" s="204"/>
      <c r="Z1" s="205"/>
      <c r="AA1" s="205"/>
      <c r="AB1" s="205"/>
      <c r="AC1" s="205"/>
      <c r="AD1" s="205"/>
      <c r="AE1" s="205"/>
    </row>
    <row r="2" spans="1:31" ht="15.75">
      <c r="A2" s="1002" t="s">
        <v>631</v>
      </c>
      <c r="B2" s="1002"/>
      <c r="C2" s="1002"/>
      <c r="D2" s="1002"/>
      <c r="E2" s="1002"/>
      <c r="F2" s="1002"/>
      <c r="G2" s="1002"/>
      <c r="H2" s="204"/>
      <c r="I2" s="204"/>
      <c r="J2" s="204"/>
      <c r="K2" s="204"/>
      <c r="L2" s="204"/>
      <c r="M2" s="204"/>
      <c r="N2" s="204"/>
      <c r="O2" s="204"/>
      <c r="P2" s="204"/>
      <c r="Q2" s="204"/>
      <c r="R2" s="204"/>
      <c r="S2" s="204"/>
      <c r="T2" s="204"/>
      <c r="U2" s="204"/>
      <c r="V2" s="204"/>
      <c r="W2" s="204"/>
      <c r="X2" s="204"/>
      <c r="Y2" s="204"/>
      <c r="Z2" s="204"/>
      <c r="AA2" s="204"/>
      <c r="AB2" s="204"/>
      <c r="AC2" s="204"/>
      <c r="AD2" s="204"/>
      <c r="AE2" s="204"/>
    </row>
    <row r="3" spans="1:31" ht="12" customHeight="1">
      <c r="A3" s="996"/>
      <c r="B3" s="996"/>
      <c r="C3" s="204"/>
      <c r="D3" s="204"/>
      <c r="E3" s="204"/>
      <c r="F3" s="204"/>
      <c r="G3" s="205" t="s">
        <v>115</v>
      </c>
      <c r="H3" s="205"/>
      <c r="I3" s="205"/>
      <c r="J3" s="204"/>
      <c r="K3" s="204"/>
      <c r="L3" s="204"/>
      <c r="M3" s="204"/>
      <c r="N3" s="204"/>
      <c r="O3" s="204"/>
      <c r="P3" s="204"/>
      <c r="Q3" s="204"/>
      <c r="R3" s="204"/>
      <c r="S3" s="204"/>
      <c r="T3" s="204"/>
      <c r="U3" s="204"/>
      <c r="V3" s="204"/>
      <c r="W3" s="204"/>
      <c r="X3" s="204"/>
      <c r="Y3" s="204"/>
      <c r="Z3" s="205"/>
      <c r="AA3" s="205"/>
      <c r="AB3" s="205"/>
      <c r="AC3" s="205"/>
      <c r="AD3" s="205"/>
      <c r="AE3" s="205"/>
    </row>
    <row r="4" spans="1:31" s="192" customFormat="1" ht="15.75" customHeight="1">
      <c r="A4" s="1003" t="s">
        <v>16</v>
      </c>
      <c r="B4" s="1003" t="s">
        <v>116</v>
      </c>
      <c r="C4" s="1004" t="s">
        <v>117</v>
      </c>
      <c r="D4" s="1003" t="s">
        <v>118</v>
      </c>
      <c r="E4" s="1003"/>
      <c r="F4" s="1003"/>
      <c r="G4" s="946" t="s">
        <v>426</v>
      </c>
      <c r="H4" s="191"/>
      <c r="I4" s="191"/>
      <c r="J4" s="208"/>
      <c r="K4" s="208"/>
      <c r="L4" s="208"/>
      <c r="M4" s="208"/>
      <c r="N4" s="208"/>
      <c r="O4" s="208"/>
      <c r="P4" s="208"/>
      <c r="Q4" s="208"/>
      <c r="R4" s="208"/>
      <c r="S4" s="208"/>
      <c r="T4" s="208"/>
      <c r="U4" s="208"/>
      <c r="V4" s="208"/>
      <c r="W4" s="208"/>
      <c r="X4" s="208"/>
      <c r="Y4" s="208"/>
      <c r="Z4" s="204"/>
      <c r="AA4" s="204"/>
      <c r="AB4" s="204"/>
      <c r="AC4" s="204"/>
      <c r="AD4" s="204"/>
      <c r="AE4" s="204"/>
    </row>
    <row r="5" spans="1:31" s="192" customFormat="1" ht="16.5" customHeight="1">
      <c r="A5" s="1003"/>
      <c r="B5" s="1003"/>
      <c r="C5" s="1004"/>
      <c r="D5" s="85" t="s">
        <v>119</v>
      </c>
      <c r="E5" s="85" t="s">
        <v>120</v>
      </c>
      <c r="F5" s="85" t="s">
        <v>121</v>
      </c>
      <c r="G5" s="946"/>
      <c r="H5" s="191"/>
      <c r="I5" s="191"/>
      <c r="J5" s="208"/>
      <c r="K5" s="208"/>
      <c r="L5" s="208"/>
      <c r="M5" s="208"/>
      <c r="N5" s="208"/>
      <c r="O5" s="208"/>
      <c r="P5" s="208"/>
      <c r="Q5" s="208"/>
      <c r="R5" s="208"/>
      <c r="S5" s="208"/>
      <c r="T5" s="208"/>
      <c r="U5" s="208"/>
      <c r="V5" s="208"/>
      <c r="W5" s="208"/>
      <c r="X5" s="208"/>
      <c r="Y5" s="208"/>
      <c r="Z5" s="191"/>
      <c r="AA5" s="191"/>
      <c r="AB5" s="191"/>
      <c r="AC5" s="191"/>
      <c r="AD5" s="191"/>
      <c r="AE5" s="191"/>
    </row>
    <row r="6" spans="1:31" s="192" customFormat="1" ht="31.5" customHeight="1">
      <c r="A6" s="1003"/>
      <c r="B6" s="1003"/>
      <c r="C6" s="1004"/>
      <c r="D6" s="209">
        <v>22000000</v>
      </c>
      <c r="E6" s="209">
        <v>21000000</v>
      </c>
      <c r="F6" s="209">
        <v>20000000</v>
      </c>
      <c r="G6" s="946"/>
      <c r="H6" s="191"/>
      <c r="I6" s="191"/>
      <c r="J6" s="208"/>
      <c r="K6" s="208"/>
      <c r="L6" s="208"/>
      <c r="M6" s="208"/>
      <c r="N6" s="208"/>
      <c r="O6" s="208"/>
      <c r="P6" s="208"/>
      <c r="Q6" s="208"/>
      <c r="R6" s="208"/>
      <c r="S6" s="208"/>
      <c r="T6" s="208"/>
      <c r="U6" s="208"/>
      <c r="V6" s="208"/>
      <c r="W6" s="208"/>
      <c r="X6" s="208"/>
      <c r="Y6" s="208"/>
      <c r="Z6" s="204"/>
      <c r="AA6" s="204"/>
      <c r="AB6" s="204"/>
      <c r="AC6" s="204"/>
      <c r="AD6" s="204"/>
      <c r="AE6" s="204"/>
    </row>
    <row r="7" spans="1:31" ht="15.75">
      <c r="A7" s="207" t="s">
        <v>13</v>
      </c>
      <c r="B7" s="207" t="s">
        <v>14</v>
      </c>
      <c r="C7" s="207" t="s">
        <v>52</v>
      </c>
      <c r="D7" s="207">
        <v>1</v>
      </c>
      <c r="E7" s="207">
        <v>2</v>
      </c>
      <c r="F7" s="207">
        <v>3</v>
      </c>
      <c r="G7" s="207">
        <v>4</v>
      </c>
      <c r="H7" s="204"/>
      <c r="I7" s="204"/>
      <c r="J7" s="204"/>
      <c r="K7" s="204"/>
      <c r="L7" s="204"/>
      <c r="M7" s="204"/>
      <c r="N7" s="204"/>
      <c r="O7" s="204"/>
      <c r="P7" s="204"/>
      <c r="Q7" s="204"/>
      <c r="R7" s="204"/>
      <c r="S7" s="204"/>
      <c r="T7" s="204"/>
      <c r="U7" s="204"/>
      <c r="V7" s="204"/>
      <c r="W7" s="204"/>
      <c r="X7" s="204"/>
      <c r="Y7" s="204"/>
      <c r="Z7" s="204"/>
      <c r="AA7" s="204"/>
      <c r="AB7" s="204"/>
      <c r="AC7" s="204"/>
      <c r="AD7" s="204"/>
      <c r="AE7" s="204"/>
    </row>
    <row r="8" spans="1:25" ht="15.75">
      <c r="A8" s="210"/>
      <c r="B8" s="211"/>
      <c r="C8" s="212"/>
      <c r="D8" s="212"/>
      <c r="E8" s="212"/>
      <c r="F8" s="212"/>
      <c r="G8" s="212"/>
      <c r="H8" s="213"/>
      <c r="I8" s="213"/>
      <c r="J8" s="214"/>
      <c r="K8" s="214"/>
      <c r="L8" s="214"/>
      <c r="M8" s="214"/>
      <c r="N8" s="214"/>
      <c r="O8" s="214"/>
      <c r="P8" s="214"/>
      <c r="Q8" s="214"/>
      <c r="R8" s="214"/>
      <c r="S8" s="214"/>
      <c r="T8" s="214"/>
      <c r="U8" s="214"/>
      <c r="V8" s="214"/>
      <c r="W8" s="214"/>
      <c r="X8" s="214"/>
      <c r="Y8" s="214"/>
    </row>
    <row r="9" spans="1:26" ht="15.75">
      <c r="A9" s="215">
        <v>5</v>
      </c>
      <c r="B9" s="216" t="s">
        <v>122</v>
      </c>
      <c r="C9" s="217">
        <v>279</v>
      </c>
      <c r="D9" s="217">
        <v>5148000000</v>
      </c>
      <c r="E9" s="217">
        <v>945000000</v>
      </c>
      <c r="F9" s="218">
        <v>0</v>
      </c>
      <c r="G9" s="217">
        <v>6093000000</v>
      </c>
      <c r="H9" s="213"/>
      <c r="I9" s="213"/>
      <c r="J9" s="214"/>
      <c r="K9" s="214"/>
      <c r="L9" s="214"/>
      <c r="M9" s="214"/>
      <c r="N9" s="214"/>
      <c r="O9" s="214"/>
      <c r="P9" s="214"/>
      <c r="Q9" s="214"/>
      <c r="R9" s="214"/>
      <c r="S9" s="214"/>
      <c r="T9" s="214"/>
      <c r="U9" s="214"/>
      <c r="V9" s="214"/>
      <c r="W9" s="214"/>
      <c r="X9" s="214"/>
      <c r="Y9" s="214"/>
      <c r="Z9" s="219"/>
    </row>
    <row r="10" spans="1:26" ht="15.75">
      <c r="A10" s="220" t="s">
        <v>123</v>
      </c>
      <c r="B10" s="221" t="s">
        <v>124</v>
      </c>
      <c r="C10" s="222">
        <v>33</v>
      </c>
      <c r="D10" s="217">
        <v>440000000</v>
      </c>
      <c r="E10" s="217">
        <v>273000000</v>
      </c>
      <c r="F10" s="217"/>
      <c r="G10" s="217">
        <v>713000000</v>
      </c>
      <c r="H10" s="213"/>
      <c r="I10" s="213"/>
      <c r="J10" s="214"/>
      <c r="K10" s="214"/>
      <c r="L10" s="214"/>
      <c r="M10" s="214"/>
      <c r="N10" s="214"/>
      <c r="O10" s="214"/>
      <c r="P10" s="214"/>
      <c r="Q10" s="214"/>
      <c r="R10" s="214"/>
      <c r="S10" s="214"/>
      <c r="T10" s="214"/>
      <c r="U10" s="214"/>
      <c r="V10" s="214"/>
      <c r="W10" s="214"/>
      <c r="X10" s="214"/>
      <c r="Y10" s="214"/>
      <c r="Z10" s="193"/>
    </row>
    <row r="11" spans="1:25" ht="15.75">
      <c r="A11" s="220" t="s">
        <v>125</v>
      </c>
      <c r="B11" s="221" t="s">
        <v>126</v>
      </c>
      <c r="C11" s="222">
        <v>16</v>
      </c>
      <c r="D11" s="217">
        <v>352000000</v>
      </c>
      <c r="E11" s="217"/>
      <c r="F11" s="217"/>
      <c r="G11" s="217">
        <v>352000000</v>
      </c>
      <c r="H11" s="213"/>
      <c r="I11" s="213"/>
      <c r="J11" s="214"/>
      <c r="K11" s="214"/>
      <c r="L11" s="214"/>
      <c r="M11" s="214"/>
      <c r="N11" s="214"/>
      <c r="O11" s="214"/>
      <c r="P11" s="214"/>
      <c r="Q11" s="214"/>
      <c r="R11" s="214"/>
      <c r="S11" s="214"/>
      <c r="T11" s="214"/>
      <c r="U11" s="214"/>
      <c r="V11" s="214"/>
      <c r="W11" s="214"/>
      <c r="X11" s="214"/>
      <c r="Y11" s="214"/>
    </row>
    <row r="12" spans="1:25" ht="15.75">
      <c r="A12" s="223" t="s">
        <v>129</v>
      </c>
      <c r="B12" s="224"/>
      <c r="C12" s="212"/>
      <c r="D12" s="212"/>
      <c r="E12" s="212"/>
      <c r="F12" s="212"/>
      <c r="G12" s="212"/>
      <c r="H12" s="213"/>
      <c r="I12" s="213"/>
      <c r="J12" s="214"/>
      <c r="K12" s="214"/>
      <c r="L12" s="214"/>
      <c r="M12" s="214"/>
      <c r="N12" s="214"/>
      <c r="O12" s="214"/>
      <c r="P12" s="214"/>
      <c r="Q12" s="214"/>
      <c r="R12" s="214"/>
      <c r="S12" s="214"/>
      <c r="T12" s="214"/>
      <c r="U12" s="214"/>
      <c r="V12" s="214"/>
      <c r="W12" s="214"/>
      <c r="X12" s="214"/>
      <c r="Y12" s="214"/>
    </row>
    <row r="13" spans="1:25" ht="15.75">
      <c r="A13" s="220" t="s">
        <v>130</v>
      </c>
      <c r="B13" s="221" t="s">
        <v>131</v>
      </c>
      <c r="C13" s="222">
        <v>20</v>
      </c>
      <c r="D13" s="217">
        <v>440000000</v>
      </c>
      <c r="E13" s="217"/>
      <c r="F13" s="217"/>
      <c r="G13" s="217">
        <v>440000000</v>
      </c>
      <c r="H13" s="213"/>
      <c r="I13" s="213"/>
      <c r="J13" s="214"/>
      <c r="K13" s="214"/>
      <c r="L13" s="214"/>
      <c r="M13" s="214"/>
      <c r="N13" s="214"/>
      <c r="O13" s="214"/>
      <c r="P13" s="214"/>
      <c r="Q13" s="214"/>
      <c r="R13" s="214"/>
      <c r="S13" s="214"/>
      <c r="T13" s="214"/>
      <c r="U13" s="214"/>
      <c r="V13" s="214"/>
      <c r="W13" s="214"/>
      <c r="X13" s="214"/>
      <c r="Y13" s="214"/>
    </row>
    <row r="14" spans="1:25" ht="15.75">
      <c r="A14" s="225">
        <v>1</v>
      </c>
      <c r="B14" s="226"/>
      <c r="C14" s="212"/>
      <c r="D14" s="212"/>
      <c r="E14" s="212"/>
      <c r="F14" s="212"/>
      <c r="G14" s="212"/>
      <c r="H14" s="213"/>
      <c r="I14" s="213"/>
      <c r="J14" s="214"/>
      <c r="K14" s="214"/>
      <c r="L14" s="214"/>
      <c r="M14" s="214"/>
      <c r="N14" s="214"/>
      <c r="O14" s="214"/>
      <c r="P14" s="214"/>
      <c r="Q14" s="214"/>
      <c r="R14" s="214"/>
      <c r="S14" s="214"/>
      <c r="T14" s="214"/>
      <c r="U14" s="214"/>
      <c r="V14" s="214"/>
      <c r="W14" s="214"/>
      <c r="X14" s="214"/>
      <c r="Y14" s="214"/>
    </row>
    <row r="15" spans="1:25" ht="15.75">
      <c r="A15" s="225">
        <v>17</v>
      </c>
      <c r="B15" s="226"/>
      <c r="C15" s="212"/>
      <c r="D15" s="212"/>
      <c r="E15" s="212"/>
      <c r="F15" s="212"/>
      <c r="G15" s="212"/>
      <c r="H15" s="213"/>
      <c r="I15" s="213"/>
      <c r="J15" s="214"/>
      <c r="K15" s="214"/>
      <c r="L15" s="214"/>
      <c r="M15" s="214"/>
      <c r="N15" s="214"/>
      <c r="O15" s="214"/>
      <c r="P15" s="214"/>
      <c r="Q15" s="214"/>
      <c r="R15" s="214"/>
      <c r="S15" s="214"/>
      <c r="T15" s="214"/>
      <c r="U15" s="214"/>
      <c r="V15" s="214"/>
      <c r="W15" s="214"/>
      <c r="X15" s="214"/>
      <c r="Y15" s="214"/>
    </row>
    <row r="16" spans="1:25" ht="15.75">
      <c r="A16" s="220" t="s">
        <v>132</v>
      </c>
      <c r="B16" s="221" t="s">
        <v>133</v>
      </c>
      <c r="C16" s="222">
        <v>22</v>
      </c>
      <c r="D16" s="217">
        <v>440000000</v>
      </c>
      <c r="E16" s="217">
        <v>42000000</v>
      </c>
      <c r="F16" s="217"/>
      <c r="G16" s="217">
        <v>482000000</v>
      </c>
      <c r="H16" s="213"/>
      <c r="I16" s="213"/>
      <c r="J16" s="214"/>
      <c r="K16" s="214"/>
      <c r="L16" s="214"/>
      <c r="M16" s="214"/>
      <c r="N16" s="214"/>
      <c r="O16" s="214"/>
      <c r="P16" s="214"/>
      <c r="Q16" s="214"/>
      <c r="R16" s="214"/>
      <c r="S16" s="214"/>
      <c r="T16" s="214"/>
      <c r="U16" s="214"/>
      <c r="V16" s="214"/>
      <c r="W16" s="214"/>
      <c r="X16" s="214"/>
      <c r="Y16" s="214"/>
    </row>
    <row r="17" spans="1:25" ht="15.75">
      <c r="A17" s="223" t="s">
        <v>141</v>
      </c>
      <c r="B17" s="226"/>
      <c r="C17" s="212"/>
      <c r="D17" s="212"/>
      <c r="E17" s="212"/>
      <c r="F17" s="212"/>
      <c r="G17" s="212"/>
      <c r="H17" s="213"/>
      <c r="I17" s="213"/>
      <c r="J17" s="214"/>
      <c r="K17" s="214"/>
      <c r="L17" s="214"/>
      <c r="M17" s="214"/>
      <c r="N17" s="214"/>
      <c r="O17" s="214"/>
      <c r="P17" s="214"/>
      <c r="Q17" s="214"/>
      <c r="R17" s="214"/>
      <c r="S17" s="214"/>
      <c r="T17" s="214"/>
      <c r="U17" s="214"/>
      <c r="V17" s="214"/>
      <c r="W17" s="214"/>
      <c r="X17" s="214"/>
      <c r="Y17" s="214"/>
    </row>
    <row r="18" spans="1:25" ht="15.75">
      <c r="A18" s="220" t="s">
        <v>134</v>
      </c>
      <c r="B18" s="221" t="s">
        <v>142</v>
      </c>
      <c r="C18" s="222">
        <v>24</v>
      </c>
      <c r="D18" s="217">
        <v>440000000</v>
      </c>
      <c r="E18" s="217">
        <v>84000000</v>
      </c>
      <c r="F18" s="217"/>
      <c r="G18" s="217">
        <v>524000000</v>
      </c>
      <c r="H18" s="213"/>
      <c r="I18" s="213"/>
      <c r="J18" s="214"/>
      <c r="K18" s="214"/>
      <c r="L18" s="214"/>
      <c r="M18" s="214"/>
      <c r="N18" s="214"/>
      <c r="O18" s="214"/>
      <c r="P18" s="214"/>
      <c r="Q18" s="214"/>
      <c r="R18" s="214"/>
      <c r="S18" s="214"/>
      <c r="T18" s="214"/>
      <c r="U18" s="214"/>
      <c r="V18" s="214"/>
      <c r="W18" s="214"/>
      <c r="X18" s="214"/>
      <c r="Y18" s="214"/>
    </row>
    <row r="19" spans="1:25" ht="15.75">
      <c r="A19" s="227" t="s">
        <v>141</v>
      </c>
      <c r="B19" s="224"/>
      <c r="C19" s="212"/>
      <c r="D19" s="212"/>
      <c r="E19" s="212"/>
      <c r="F19" s="212"/>
      <c r="G19" s="212"/>
      <c r="H19" s="213"/>
      <c r="I19" s="213"/>
      <c r="J19" s="214"/>
      <c r="K19" s="214"/>
      <c r="L19" s="214"/>
      <c r="M19" s="214"/>
      <c r="N19" s="214"/>
      <c r="O19" s="214"/>
      <c r="P19" s="214"/>
      <c r="Q19" s="214"/>
      <c r="R19" s="214"/>
      <c r="S19" s="214"/>
      <c r="T19" s="214"/>
      <c r="U19" s="214"/>
      <c r="V19" s="214"/>
      <c r="W19" s="214"/>
      <c r="X19" s="214"/>
      <c r="Y19" s="214"/>
    </row>
    <row r="20" spans="1:25" ht="15.75">
      <c r="A20" s="220" t="s">
        <v>135</v>
      </c>
      <c r="B20" s="221" t="s">
        <v>143</v>
      </c>
      <c r="C20" s="222">
        <v>26</v>
      </c>
      <c r="D20" s="217">
        <v>440000000</v>
      </c>
      <c r="E20" s="217">
        <v>126000000</v>
      </c>
      <c r="F20" s="217"/>
      <c r="G20" s="217">
        <v>566000000</v>
      </c>
      <c r="H20" s="213"/>
      <c r="I20" s="213"/>
      <c r="J20" s="214"/>
      <c r="K20" s="214"/>
      <c r="L20" s="214"/>
      <c r="M20" s="214"/>
      <c r="N20" s="214"/>
      <c r="O20" s="214"/>
      <c r="P20" s="214"/>
      <c r="Q20" s="214"/>
      <c r="R20" s="214"/>
      <c r="S20" s="214"/>
      <c r="T20" s="214"/>
      <c r="U20" s="214"/>
      <c r="V20" s="214"/>
      <c r="W20" s="214"/>
      <c r="X20" s="214"/>
      <c r="Y20" s="214"/>
    </row>
    <row r="21" spans="1:25" ht="15.75">
      <c r="A21" s="228">
        <v>20</v>
      </c>
      <c r="B21" s="224"/>
      <c r="C21" s="212"/>
      <c r="D21" s="212"/>
      <c r="E21" s="212"/>
      <c r="F21" s="212"/>
      <c r="G21" s="212"/>
      <c r="H21" s="213"/>
      <c r="I21" s="213"/>
      <c r="J21" s="214"/>
      <c r="K21" s="214"/>
      <c r="L21" s="214"/>
      <c r="M21" s="214"/>
      <c r="N21" s="214"/>
      <c r="O21" s="214"/>
      <c r="P21" s="214"/>
      <c r="Q21" s="214"/>
      <c r="R21" s="214"/>
      <c r="S21" s="214"/>
      <c r="T21" s="214"/>
      <c r="U21" s="214"/>
      <c r="V21" s="214"/>
      <c r="W21" s="214"/>
      <c r="X21" s="214"/>
      <c r="Y21" s="214"/>
    </row>
    <row r="22" spans="1:25" ht="15.75">
      <c r="A22" s="220" t="s">
        <v>136</v>
      </c>
      <c r="B22" s="221" t="s">
        <v>144</v>
      </c>
      <c r="C22" s="222">
        <v>12</v>
      </c>
      <c r="D22" s="217">
        <v>264000000</v>
      </c>
      <c r="E22" s="217"/>
      <c r="F22" s="217"/>
      <c r="G22" s="217">
        <v>264000000</v>
      </c>
      <c r="H22" s="213"/>
      <c r="I22" s="213"/>
      <c r="J22" s="214"/>
      <c r="K22" s="214"/>
      <c r="L22" s="214"/>
      <c r="M22" s="214"/>
      <c r="N22" s="214"/>
      <c r="O22" s="214"/>
      <c r="P22" s="214"/>
      <c r="Q22" s="214"/>
      <c r="R22" s="214"/>
      <c r="S22" s="214"/>
      <c r="T22" s="214"/>
      <c r="U22" s="214"/>
      <c r="V22" s="214"/>
      <c r="W22" s="214"/>
      <c r="X22" s="214"/>
      <c r="Y22" s="214"/>
    </row>
    <row r="23" spans="1:25" ht="15.75">
      <c r="A23" s="223" t="s">
        <v>127</v>
      </c>
      <c r="B23" s="224"/>
      <c r="C23" s="212"/>
      <c r="D23" s="212"/>
      <c r="E23" s="212"/>
      <c r="F23" s="212"/>
      <c r="G23" s="212"/>
      <c r="H23" s="213"/>
      <c r="I23" s="213"/>
      <c r="J23" s="214"/>
      <c r="K23" s="214"/>
      <c r="L23" s="214"/>
      <c r="M23" s="214"/>
      <c r="N23" s="214"/>
      <c r="O23" s="214"/>
      <c r="P23" s="214"/>
      <c r="Q23" s="214"/>
      <c r="R23" s="214"/>
      <c r="S23" s="214"/>
      <c r="T23" s="214"/>
      <c r="U23" s="214"/>
      <c r="V23" s="214"/>
      <c r="W23" s="214"/>
      <c r="X23" s="214"/>
      <c r="Y23" s="214"/>
    </row>
    <row r="24" spans="1:25" ht="15.75">
      <c r="A24" s="220" t="s">
        <v>137</v>
      </c>
      <c r="B24" s="221" t="s">
        <v>145</v>
      </c>
      <c r="C24" s="222">
        <v>25</v>
      </c>
      <c r="D24" s="217">
        <v>440000000</v>
      </c>
      <c r="E24" s="217">
        <v>105000000</v>
      </c>
      <c r="F24" s="217"/>
      <c r="G24" s="217">
        <v>545000000</v>
      </c>
      <c r="H24" s="213"/>
      <c r="I24" s="213"/>
      <c r="J24" s="214"/>
      <c r="K24" s="214"/>
      <c r="L24" s="214"/>
      <c r="M24" s="214"/>
      <c r="N24" s="214"/>
      <c r="O24" s="214"/>
      <c r="P24" s="214"/>
      <c r="Q24" s="214"/>
      <c r="R24" s="214"/>
      <c r="S24" s="214"/>
      <c r="T24" s="214"/>
      <c r="U24" s="214"/>
      <c r="V24" s="214"/>
      <c r="W24" s="214"/>
      <c r="X24" s="214"/>
      <c r="Y24" s="214"/>
    </row>
    <row r="25" spans="1:25" ht="15.75">
      <c r="A25" s="228">
        <v>26</v>
      </c>
      <c r="B25" s="224"/>
      <c r="C25" s="212"/>
      <c r="D25" s="212"/>
      <c r="E25" s="212"/>
      <c r="F25" s="212"/>
      <c r="G25" s="212"/>
      <c r="H25" s="213"/>
      <c r="I25" s="213"/>
      <c r="J25" s="214"/>
      <c r="K25" s="214"/>
      <c r="L25" s="214"/>
      <c r="M25" s="214"/>
      <c r="N25" s="214"/>
      <c r="O25" s="214"/>
      <c r="P25" s="214"/>
      <c r="Q25" s="214"/>
      <c r="R25" s="214"/>
      <c r="S25" s="214"/>
      <c r="T25" s="214"/>
      <c r="U25" s="214"/>
      <c r="V25" s="214"/>
      <c r="W25" s="214"/>
      <c r="X25" s="214"/>
      <c r="Y25" s="214"/>
    </row>
    <row r="26" spans="1:25" ht="15.75">
      <c r="A26" s="220" t="s">
        <v>138</v>
      </c>
      <c r="B26" s="229" t="s">
        <v>146</v>
      </c>
      <c r="C26" s="222">
        <v>14</v>
      </c>
      <c r="D26" s="217">
        <v>308000000</v>
      </c>
      <c r="E26" s="217"/>
      <c r="F26" s="217"/>
      <c r="G26" s="217">
        <v>308000000</v>
      </c>
      <c r="H26" s="213"/>
      <c r="I26" s="213"/>
      <c r="J26" s="214"/>
      <c r="K26" s="214"/>
      <c r="L26" s="214"/>
      <c r="M26" s="214"/>
      <c r="N26" s="214"/>
      <c r="O26" s="214"/>
      <c r="P26" s="214"/>
      <c r="Q26" s="214"/>
      <c r="R26" s="214"/>
      <c r="S26" s="214"/>
      <c r="T26" s="214"/>
      <c r="U26" s="214"/>
      <c r="V26" s="214"/>
      <c r="W26" s="214"/>
      <c r="X26" s="214"/>
      <c r="Y26" s="214"/>
    </row>
    <row r="27" spans="1:25" ht="15.75">
      <c r="A27" s="228">
        <v>7</v>
      </c>
      <c r="B27" s="224"/>
      <c r="C27" s="212"/>
      <c r="D27" s="212"/>
      <c r="E27" s="212"/>
      <c r="F27" s="212"/>
      <c r="G27" s="212"/>
      <c r="H27" s="213"/>
      <c r="I27" s="213"/>
      <c r="J27" s="214"/>
      <c r="K27" s="214"/>
      <c r="L27" s="214"/>
      <c r="M27" s="214"/>
      <c r="N27" s="214"/>
      <c r="O27" s="214"/>
      <c r="P27" s="214"/>
      <c r="Q27" s="214"/>
      <c r="R27" s="214"/>
      <c r="S27" s="214"/>
      <c r="T27" s="214"/>
      <c r="U27" s="214"/>
      <c r="V27" s="214"/>
      <c r="W27" s="214"/>
      <c r="X27" s="214"/>
      <c r="Y27" s="214"/>
    </row>
    <row r="28" spans="1:25" ht="15.75">
      <c r="A28" s="220" t="s">
        <v>128</v>
      </c>
      <c r="B28" s="221" t="s">
        <v>147</v>
      </c>
      <c r="C28" s="222">
        <v>19</v>
      </c>
      <c r="D28" s="217">
        <v>418000000</v>
      </c>
      <c r="E28" s="217"/>
      <c r="F28" s="217"/>
      <c r="G28" s="217">
        <v>418000000</v>
      </c>
      <c r="H28" s="213"/>
      <c r="I28" s="213"/>
      <c r="J28" s="214"/>
      <c r="K28" s="214"/>
      <c r="L28" s="214"/>
      <c r="M28" s="214"/>
      <c r="N28" s="214"/>
      <c r="O28" s="214"/>
      <c r="P28" s="214"/>
      <c r="Q28" s="214"/>
      <c r="R28" s="214"/>
      <c r="S28" s="214"/>
      <c r="T28" s="214"/>
      <c r="U28" s="214"/>
      <c r="V28" s="214"/>
      <c r="W28" s="214"/>
      <c r="X28" s="214"/>
      <c r="Y28" s="214"/>
    </row>
    <row r="29" spans="1:25" ht="15.75">
      <c r="A29" s="228">
        <v>19</v>
      </c>
      <c r="B29" s="224"/>
      <c r="C29" s="212"/>
      <c r="D29" s="212"/>
      <c r="E29" s="212"/>
      <c r="F29" s="212"/>
      <c r="G29" s="212"/>
      <c r="H29" s="213"/>
      <c r="I29" s="213"/>
      <c r="J29" s="214"/>
      <c r="K29" s="214"/>
      <c r="L29" s="214"/>
      <c r="M29" s="214"/>
      <c r="N29" s="214"/>
      <c r="O29" s="214"/>
      <c r="P29" s="214"/>
      <c r="Q29" s="214"/>
      <c r="R29" s="214"/>
      <c r="S29" s="214"/>
      <c r="T29" s="214"/>
      <c r="U29" s="214"/>
      <c r="V29" s="214"/>
      <c r="W29" s="214"/>
      <c r="X29" s="214"/>
      <c r="Y29" s="214"/>
    </row>
    <row r="30" spans="1:25" ht="15.75">
      <c r="A30" s="220" t="s">
        <v>129</v>
      </c>
      <c r="B30" s="221" t="s">
        <v>148</v>
      </c>
      <c r="C30" s="222">
        <v>35</v>
      </c>
      <c r="D30" s="217">
        <v>440000000</v>
      </c>
      <c r="E30" s="217">
        <v>315000000</v>
      </c>
      <c r="F30" s="217"/>
      <c r="G30" s="217">
        <v>755000000</v>
      </c>
      <c r="H30" s="213"/>
      <c r="I30" s="213"/>
      <c r="J30" s="214"/>
      <c r="K30" s="214"/>
      <c r="L30" s="214"/>
      <c r="M30" s="214"/>
      <c r="N30" s="214"/>
      <c r="O30" s="214"/>
      <c r="P30" s="214"/>
      <c r="Q30" s="214"/>
      <c r="R30" s="214"/>
      <c r="S30" s="214"/>
      <c r="T30" s="214"/>
      <c r="U30" s="214"/>
      <c r="V30" s="214"/>
      <c r="W30" s="214"/>
      <c r="X30" s="214"/>
      <c r="Y30" s="214"/>
    </row>
    <row r="31" spans="1:25" ht="15.75">
      <c r="A31" s="228">
        <v>33</v>
      </c>
      <c r="B31" s="224"/>
      <c r="C31" s="212"/>
      <c r="D31" s="212"/>
      <c r="E31" s="212"/>
      <c r="F31" s="212"/>
      <c r="G31" s="212"/>
      <c r="H31" s="213"/>
      <c r="I31" s="213"/>
      <c r="J31" s="214"/>
      <c r="K31" s="214"/>
      <c r="L31" s="214"/>
      <c r="M31" s="214"/>
      <c r="N31" s="214"/>
      <c r="O31" s="214"/>
      <c r="P31" s="214"/>
      <c r="Q31" s="214"/>
      <c r="R31" s="214"/>
      <c r="S31" s="214"/>
      <c r="T31" s="214"/>
      <c r="U31" s="214"/>
      <c r="V31" s="214"/>
      <c r="W31" s="214"/>
      <c r="X31" s="214"/>
      <c r="Y31" s="214"/>
    </row>
    <row r="32" spans="1:25" ht="15.75">
      <c r="A32" s="220" t="s">
        <v>139</v>
      </c>
      <c r="B32" s="221" t="s">
        <v>149</v>
      </c>
      <c r="C32" s="222">
        <v>17</v>
      </c>
      <c r="D32" s="217">
        <v>374000000</v>
      </c>
      <c r="E32" s="217"/>
      <c r="F32" s="217"/>
      <c r="G32" s="217">
        <v>374000000</v>
      </c>
      <c r="H32" s="213"/>
      <c r="I32" s="213"/>
      <c r="J32" s="214"/>
      <c r="K32" s="214"/>
      <c r="L32" s="214"/>
      <c r="M32" s="214"/>
      <c r="N32" s="214"/>
      <c r="O32" s="214"/>
      <c r="P32" s="214"/>
      <c r="Q32" s="214"/>
      <c r="R32" s="214"/>
      <c r="S32" s="214"/>
      <c r="T32" s="214"/>
      <c r="U32" s="214"/>
      <c r="V32" s="214"/>
      <c r="W32" s="214"/>
      <c r="X32" s="214"/>
      <c r="Y32" s="214"/>
    </row>
    <row r="33" spans="1:25" ht="15.75">
      <c r="A33" s="225">
        <v>10</v>
      </c>
      <c r="B33" s="226"/>
      <c r="C33" s="212"/>
      <c r="D33" s="212"/>
      <c r="E33" s="212"/>
      <c r="F33" s="212"/>
      <c r="G33" s="212"/>
      <c r="H33" s="213"/>
      <c r="I33" s="213"/>
      <c r="J33" s="214"/>
      <c r="K33" s="214"/>
      <c r="L33" s="214"/>
      <c r="M33" s="214"/>
      <c r="N33" s="214"/>
      <c r="O33" s="214"/>
      <c r="P33" s="214"/>
      <c r="Q33" s="214"/>
      <c r="R33" s="214"/>
      <c r="S33" s="214"/>
      <c r="T33" s="214"/>
      <c r="U33" s="214"/>
      <c r="V33" s="214"/>
      <c r="W33" s="214"/>
      <c r="X33" s="214"/>
      <c r="Y33" s="214"/>
    </row>
    <row r="34" spans="1:25" ht="15.75">
      <c r="A34" s="220" t="s">
        <v>140</v>
      </c>
      <c r="B34" s="221" t="s">
        <v>150</v>
      </c>
      <c r="C34" s="222">
        <v>16</v>
      </c>
      <c r="D34" s="217">
        <v>352000000</v>
      </c>
      <c r="E34" s="217"/>
      <c r="F34" s="217"/>
      <c r="G34" s="217">
        <v>352000000</v>
      </c>
      <c r="H34" s="213"/>
      <c r="I34" s="213"/>
      <c r="J34" s="214"/>
      <c r="K34" s="214"/>
      <c r="L34" s="214"/>
      <c r="M34" s="214"/>
      <c r="N34" s="214"/>
      <c r="O34" s="214"/>
      <c r="P34" s="214"/>
      <c r="Q34" s="214"/>
      <c r="R34" s="214"/>
      <c r="S34" s="214"/>
      <c r="T34" s="214"/>
      <c r="U34" s="214"/>
      <c r="V34" s="214"/>
      <c r="W34" s="214"/>
      <c r="X34" s="214"/>
      <c r="Y34" s="214"/>
    </row>
    <row r="35" spans="1:25" ht="15.75">
      <c r="A35" s="228">
        <v>10</v>
      </c>
      <c r="B35" s="224"/>
      <c r="C35" s="212"/>
      <c r="D35" s="212"/>
      <c r="E35" s="212"/>
      <c r="F35" s="212"/>
      <c r="G35" s="212"/>
      <c r="H35" s="213"/>
      <c r="I35" s="213"/>
      <c r="J35" s="214"/>
      <c r="K35" s="214"/>
      <c r="L35" s="214"/>
      <c r="M35" s="214"/>
      <c r="N35" s="214"/>
      <c r="O35" s="214"/>
      <c r="P35" s="214"/>
      <c r="Q35" s="214"/>
      <c r="R35" s="214"/>
      <c r="S35" s="214"/>
      <c r="T35" s="214"/>
      <c r="U35" s="214"/>
      <c r="V35" s="214"/>
      <c r="W35" s="214"/>
      <c r="X35" s="214"/>
      <c r="Y35" s="214"/>
    </row>
    <row r="36" spans="1:25" ht="15.75">
      <c r="A36" s="215">
        <v>6</v>
      </c>
      <c r="B36" s="230" t="s">
        <v>151</v>
      </c>
      <c r="C36" s="231">
        <v>17</v>
      </c>
      <c r="D36" s="217">
        <v>374000000</v>
      </c>
      <c r="E36" s="217"/>
      <c r="F36" s="217"/>
      <c r="G36" s="217">
        <v>374000000</v>
      </c>
      <c r="H36" s="213"/>
      <c r="I36" s="213"/>
      <c r="J36" s="214"/>
      <c r="K36" s="214"/>
      <c r="L36" s="214"/>
      <c r="M36" s="214"/>
      <c r="N36" s="214"/>
      <c r="O36" s="214"/>
      <c r="P36" s="214"/>
      <c r="Q36" s="214"/>
      <c r="R36" s="214"/>
      <c r="S36" s="214"/>
      <c r="T36" s="214"/>
      <c r="U36" s="214"/>
      <c r="V36" s="214"/>
      <c r="W36" s="214"/>
      <c r="X36" s="214"/>
      <c r="Y36" s="214"/>
    </row>
    <row r="37" spans="1:25" ht="15.75">
      <c r="A37" s="210">
        <v>1</v>
      </c>
      <c r="B37" s="211" t="s">
        <v>152</v>
      </c>
      <c r="C37" s="212"/>
      <c r="D37" s="212"/>
      <c r="E37" s="212"/>
      <c r="F37" s="212"/>
      <c r="G37" s="212"/>
      <c r="H37" s="213"/>
      <c r="I37" s="213"/>
      <c r="J37" s="214"/>
      <c r="K37" s="214"/>
      <c r="L37" s="214"/>
      <c r="M37" s="214"/>
      <c r="N37" s="214"/>
      <c r="O37" s="214"/>
      <c r="P37" s="214"/>
      <c r="Q37" s="214"/>
      <c r="R37" s="214"/>
      <c r="S37" s="214"/>
      <c r="T37" s="214"/>
      <c r="U37" s="214"/>
      <c r="V37" s="214"/>
      <c r="W37" s="214"/>
      <c r="X37" s="214"/>
      <c r="Y37" s="214"/>
    </row>
    <row r="38" spans="1:25" ht="15.75">
      <c r="A38" s="210">
        <v>2</v>
      </c>
      <c r="B38" s="224" t="s">
        <v>153</v>
      </c>
      <c r="C38" s="212"/>
      <c r="D38" s="212"/>
      <c r="E38" s="212"/>
      <c r="F38" s="212"/>
      <c r="G38" s="212"/>
      <c r="H38" s="213"/>
      <c r="I38" s="213"/>
      <c r="J38" s="214"/>
      <c r="K38" s="214"/>
      <c r="L38" s="214"/>
      <c r="M38" s="214"/>
      <c r="N38" s="214"/>
      <c r="O38" s="214"/>
      <c r="P38" s="214"/>
      <c r="Q38" s="214"/>
      <c r="R38" s="214"/>
      <c r="S38" s="214"/>
      <c r="T38" s="214"/>
      <c r="U38" s="214"/>
      <c r="V38" s="214"/>
      <c r="W38" s="214"/>
      <c r="X38" s="214"/>
      <c r="Y38" s="214"/>
    </row>
    <row r="39" spans="1:25" ht="15.75">
      <c r="A39" s="210">
        <v>3</v>
      </c>
      <c r="B39" s="224" t="s">
        <v>154</v>
      </c>
      <c r="C39" s="212"/>
      <c r="D39" s="212"/>
      <c r="E39" s="212"/>
      <c r="F39" s="212"/>
      <c r="G39" s="212"/>
      <c r="H39" s="213"/>
      <c r="I39" s="213"/>
      <c r="J39" s="214"/>
      <c r="K39" s="214"/>
      <c r="L39" s="214"/>
      <c r="M39" s="214"/>
      <c r="N39" s="214"/>
      <c r="O39" s="214"/>
      <c r="P39" s="214"/>
      <c r="Q39" s="214"/>
      <c r="R39" s="214"/>
      <c r="S39" s="214"/>
      <c r="T39" s="214"/>
      <c r="U39" s="214"/>
      <c r="V39" s="214"/>
      <c r="W39" s="214"/>
      <c r="X39" s="214"/>
      <c r="Y39" s="214"/>
    </row>
    <row r="40" spans="1:25" ht="15.75">
      <c r="A40" s="210">
        <v>4</v>
      </c>
      <c r="B40" s="224" t="s">
        <v>155</v>
      </c>
      <c r="C40" s="212"/>
      <c r="D40" s="212"/>
      <c r="E40" s="212"/>
      <c r="F40" s="212"/>
      <c r="G40" s="212"/>
      <c r="H40" s="213"/>
      <c r="I40" s="213"/>
      <c r="J40" s="214"/>
      <c r="K40" s="214"/>
      <c r="L40" s="214"/>
      <c r="M40" s="214"/>
      <c r="N40" s="214"/>
      <c r="O40" s="214"/>
      <c r="P40" s="214"/>
      <c r="Q40" s="214"/>
      <c r="R40" s="214"/>
      <c r="S40" s="214"/>
      <c r="T40" s="214"/>
      <c r="U40" s="214"/>
      <c r="V40" s="214"/>
      <c r="W40" s="214"/>
      <c r="X40" s="214"/>
      <c r="Y40" s="214"/>
    </row>
    <row r="41" spans="1:25" ht="15.75">
      <c r="A41" s="210">
        <v>5</v>
      </c>
      <c r="B41" s="224" t="s">
        <v>156</v>
      </c>
      <c r="C41" s="212"/>
      <c r="D41" s="212"/>
      <c r="E41" s="212"/>
      <c r="F41" s="212"/>
      <c r="G41" s="212"/>
      <c r="H41" s="213"/>
      <c r="I41" s="213"/>
      <c r="J41" s="214"/>
      <c r="K41" s="214"/>
      <c r="L41" s="214"/>
      <c r="M41" s="214"/>
      <c r="N41" s="214"/>
      <c r="O41" s="214"/>
      <c r="P41" s="214"/>
      <c r="Q41" s="214"/>
      <c r="R41" s="214"/>
      <c r="S41" s="214"/>
      <c r="T41" s="214"/>
      <c r="U41" s="214"/>
      <c r="V41" s="214"/>
      <c r="W41" s="214"/>
      <c r="X41" s="214"/>
      <c r="Y41" s="214"/>
    </row>
    <row r="42" spans="1:25" ht="15.75">
      <c r="A42" s="210">
        <v>6</v>
      </c>
      <c r="B42" s="224" t="s">
        <v>157</v>
      </c>
      <c r="C42" s="212"/>
      <c r="D42" s="212"/>
      <c r="E42" s="212"/>
      <c r="F42" s="212"/>
      <c r="G42" s="212"/>
      <c r="H42" s="213"/>
      <c r="I42" s="213"/>
      <c r="J42" s="214"/>
      <c r="K42" s="214"/>
      <c r="L42" s="214"/>
      <c r="M42" s="214"/>
      <c r="N42" s="214"/>
      <c r="O42" s="214"/>
      <c r="P42" s="214"/>
      <c r="Q42" s="214"/>
      <c r="R42" s="214"/>
      <c r="S42" s="214"/>
      <c r="T42" s="214"/>
      <c r="U42" s="214"/>
      <c r="V42" s="214"/>
      <c r="W42" s="214"/>
      <c r="X42" s="214"/>
      <c r="Y42" s="214"/>
    </row>
    <row r="43" spans="1:25" ht="15.75">
      <c r="A43" s="210">
        <v>7</v>
      </c>
      <c r="B43" s="224" t="s">
        <v>158</v>
      </c>
      <c r="C43" s="212"/>
      <c r="D43" s="212"/>
      <c r="E43" s="212"/>
      <c r="F43" s="212"/>
      <c r="G43" s="212"/>
      <c r="H43" s="213"/>
      <c r="I43" s="213"/>
      <c r="J43" s="214"/>
      <c r="K43" s="214"/>
      <c r="L43" s="214"/>
      <c r="M43" s="214"/>
      <c r="N43" s="214"/>
      <c r="O43" s="214"/>
      <c r="P43" s="214"/>
      <c r="Q43" s="214"/>
      <c r="R43" s="214"/>
      <c r="S43" s="214"/>
      <c r="T43" s="214"/>
      <c r="U43" s="214"/>
      <c r="V43" s="214"/>
      <c r="W43" s="214"/>
      <c r="X43" s="214"/>
      <c r="Y43" s="214"/>
    </row>
    <row r="44" spans="1:25" ht="15.75">
      <c r="A44" s="210">
        <v>8</v>
      </c>
      <c r="B44" s="224" t="s">
        <v>159</v>
      </c>
      <c r="C44" s="212"/>
      <c r="D44" s="212"/>
      <c r="E44" s="212"/>
      <c r="F44" s="212"/>
      <c r="G44" s="212"/>
      <c r="H44" s="213"/>
      <c r="I44" s="213"/>
      <c r="J44" s="214"/>
      <c r="K44" s="214"/>
      <c r="L44" s="214"/>
      <c r="M44" s="214"/>
      <c r="N44" s="214"/>
      <c r="O44" s="214"/>
      <c r="P44" s="214"/>
      <c r="Q44" s="214"/>
      <c r="R44" s="214"/>
      <c r="S44" s="214"/>
      <c r="T44" s="214"/>
      <c r="U44" s="214"/>
      <c r="V44" s="214"/>
      <c r="W44" s="214"/>
      <c r="X44" s="214"/>
      <c r="Y44" s="214"/>
    </row>
    <row r="45" spans="1:25" ht="15.75">
      <c r="A45" s="210">
        <v>9</v>
      </c>
      <c r="B45" s="224" t="s">
        <v>160</v>
      </c>
      <c r="C45" s="212"/>
      <c r="D45" s="212"/>
      <c r="E45" s="212"/>
      <c r="F45" s="212"/>
      <c r="G45" s="212"/>
      <c r="H45" s="213"/>
      <c r="I45" s="213"/>
      <c r="J45" s="214"/>
      <c r="K45" s="214"/>
      <c r="L45" s="214"/>
      <c r="M45" s="214"/>
      <c r="N45" s="214"/>
      <c r="O45" s="214"/>
      <c r="P45" s="214"/>
      <c r="Q45" s="214"/>
      <c r="R45" s="214"/>
      <c r="S45" s="214"/>
      <c r="T45" s="214"/>
      <c r="U45" s="214"/>
      <c r="V45" s="214"/>
      <c r="W45" s="214"/>
      <c r="X45" s="214"/>
      <c r="Y45" s="214"/>
    </row>
    <row r="46" spans="1:25" ht="15.75">
      <c r="A46" s="210">
        <v>10</v>
      </c>
      <c r="B46" s="224" t="s">
        <v>161</v>
      </c>
      <c r="C46" s="212"/>
      <c r="D46" s="212"/>
      <c r="E46" s="212"/>
      <c r="F46" s="212"/>
      <c r="G46" s="212"/>
      <c r="H46" s="213"/>
      <c r="I46" s="213"/>
      <c r="J46" s="214"/>
      <c r="K46" s="214"/>
      <c r="L46" s="214"/>
      <c r="M46" s="214"/>
      <c r="N46" s="214"/>
      <c r="O46" s="214"/>
      <c r="P46" s="214"/>
      <c r="Q46" s="214"/>
      <c r="R46" s="214"/>
      <c r="S46" s="214"/>
      <c r="T46" s="214"/>
      <c r="U46" s="214"/>
      <c r="V46" s="214"/>
      <c r="W46" s="214"/>
      <c r="X46" s="214"/>
      <c r="Y46" s="214"/>
    </row>
    <row r="47" spans="1:25" ht="15.75">
      <c r="A47" s="210">
        <v>11</v>
      </c>
      <c r="B47" s="224" t="s">
        <v>162</v>
      </c>
      <c r="C47" s="212"/>
      <c r="D47" s="212"/>
      <c r="E47" s="212"/>
      <c r="F47" s="212"/>
      <c r="G47" s="212"/>
      <c r="H47" s="213"/>
      <c r="I47" s="213"/>
      <c r="J47" s="214"/>
      <c r="K47" s="214"/>
      <c r="L47" s="214"/>
      <c r="M47" s="214"/>
      <c r="N47" s="214"/>
      <c r="O47" s="214"/>
      <c r="P47" s="214"/>
      <c r="Q47" s="214"/>
      <c r="R47" s="214"/>
      <c r="S47" s="214"/>
      <c r="T47" s="214"/>
      <c r="U47" s="214"/>
      <c r="V47" s="214"/>
      <c r="W47" s="214"/>
      <c r="X47" s="214"/>
      <c r="Y47" s="214"/>
    </row>
    <row r="48" spans="1:25" ht="15.75">
      <c r="A48" s="210">
        <v>12</v>
      </c>
      <c r="B48" s="224" t="s">
        <v>163</v>
      </c>
      <c r="C48" s="212"/>
      <c r="D48" s="212"/>
      <c r="E48" s="212"/>
      <c r="F48" s="212"/>
      <c r="G48" s="212"/>
      <c r="H48" s="213"/>
      <c r="I48" s="213"/>
      <c r="J48" s="214"/>
      <c r="K48" s="214"/>
      <c r="L48" s="214"/>
      <c r="M48" s="214"/>
      <c r="N48" s="214"/>
      <c r="O48" s="214"/>
      <c r="P48" s="214"/>
      <c r="Q48" s="214"/>
      <c r="R48" s="214"/>
      <c r="S48" s="214"/>
      <c r="T48" s="214"/>
      <c r="U48" s="214"/>
      <c r="V48" s="214"/>
      <c r="W48" s="214"/>
      <c r="X48" s="214"/>
      <c r="Y48" s="214"/>
    </row>
    <row r="49" spans="1:25" ht="15.75">
      <c r="A49" s="210">
        <v>13</v>
      </c>
      <c r="B49" s="224" t="s">
        <v>164</v>
      </c>
      <c r="C49" s="212"/>
      <c r="D49" s="212"/>
      <c r="E49" s="212"/>
      <c r="F49" s="212"/>
      <c r="G49" s="212"/>
      <c r="H49" s="213"/>
      <c r="I49" s="213"/>
      <c r="J49" s="214"/>
      <c r="K49" s="214"/>
      <c r="L49" s="214"/>
      <c r="M49" s="214"/>
      <c r="N49" s="214"/>
      <c r="O49" s="214"/>
      <c r="P49" s="214"/>
      <c r="Q49" s="214"/>
      <c r="R49" s="214"/>
      <c r="S49" s="214"/>
      <c r="T49" s="214"/>
      <c r="U49" s="214"/>
      <c r="V49" s="214"/>
      <c r="W49" s="214"/>
      <c r="X49" s="214"/>
      <c r="Y49" s="214"/>
    </row>
    <row r="50" spans="1:25" ht="15.75">
      <c r="A50" s="210">
        <v>14</v>
      </c>
      <c r="B50" s="224" t="s">
        <v>165</v>
      </c>
      <c r="C50" s="212"/>
      <c r="D50" s="212"/>
      <c r="E50" s="212"/>
      <c r="F50" s="212"/>
      <c r="G50" s="212"/>
      <c r="H50" s="213"/>
      <c r="I50" s="213"/>
      <c r="J50" s="214"/>
      <c r="K50" s="214"/>
      <c r="L50" s="214"/>
      <c r="M50" s="214"/>
      <c r="N50" s="214"/>
      <c r="O50" s="214"/>
      <c r="P50" s="214"/>
      <c r="Q50" s="214"/>
      <c r="R50" s="214"/>
      <c r="S50" s="214"/>
      <c r="T50" s="214"/>
      <c r="U50" s="214"/>
      <c r="V50" s="214"/>
      <c r="W50" s="214"/>
      <c r="X50" s="214"/>
      <c r="Y50" s="214"/>
    </row>
    <row r="51" spans="1:25" ht="15.75">
      <c r="A51" s="210">
        <v>15</v>
      </c>
      <c r="B51" s="211" t="s">
        <v>166</v>
      </c>
      <c r="C51" s="212"/>
      <c r="D51" s="212"/>
      <c r="E51" s="212"/>
      <c r="F51" s="212"/>
      <c r="G51" s="212"/>
      <c r="H51" s="213"/>
      <c r="I51" s="213"/>
      <c r="J51" s="214"/>
      <c r="K51" s="214"/>
      <c r="L51" s="214"/>
      <c r="M51" s="214"/>
      <c r="N51" s="214"/>
      <c r="O51" s="214"/>
      <c r="P51" s="214"/>
      <c r="Q51" s="214"/>
      <c r="R51" s="214"/>
      <c r="S51" s="214"/>
      <c r="T51" s="214"/>
      <c r="U51" s="214"/>
      <c r="V51" s="214"/>
      <c r="W51" s="214"/>
      <c r="X51" s="214"/>
      <c r="Y51" s="214"/>
    </row>
    <row r="52" spans="1:25" ht="15.75">
      <c r="A52" s="210">
        <v>16</v>
      </c>
      <c r="B52" s="211" t="s">
        <v>167</v>
      </c>
      <c r="C52" s="212"/>
      <c r="D52" s="212"/>
      <c r="E52" s="212"/>
      <c r="F52" s="212"/>
      <c r="G52" s="212"/>
      <c r="H52" s="213"/>
      <c r="I52" s="213"/>
      <c r="J52" s="214"/>
      <c r="K52" s="214"/>
      <c r="L52" s="214"/>
      <c r="M52" s="214"/>
      <c r="N52" s="214"/>
      <c r="O52" s="214"/>
      <c r="P52" s="214"/>
      <c r="Q52" s="214"/>
      <c r="R52" s="214"/>
      <c r="S52" s="214"/>
      <c r="T52" s="214"/>
      <c r="U52" s="214"/>
      <c r="V52" s="214"/>
      <c r="W52" s="214"/>
      <c r="X52" s="214"/>
      <c r="Y52" s="214"/>
    </row>
    <row r="53" spans="1:25" ht="15.75">
      <c r="A53" s="215">
        <v>7</v>
      </c>
      <c r="B53" s="232" t="s">
        <v>168</v>
      </c>
      <c r="C53" s="222">
        <v>24</v>
      </c>
      <c r="D53" s="217">
        <v>440000000</v>
      </c>
      <c r="E53" s="217">
        <v>84000000</v>
      </c>
      <c r="F53" s="217"/>
      <c r="G53" s="217">
        <v>524000000</v>
      </c>
      <c r="H53" s="213"/>
      <c r="I53" s="213"/>
      <c r="J53" s="214"/>
      <c r="K53" s="214"/>
      <c r="L53" s="214"/>
      <c r="M53" s="214"/>
      <c r="N53" s="214"/>
      <c r="O53" s="214"/>
      <c r="P53" s="214"/>
      <c r="Q53" s="214"/>
      <c r="R53" s="214"/>
      <c r="S53" s="214"/>
      <c r="T53" s="214"/>
      <c r="U53" s="214"/>
      <c r="V53" s="214"/>
      <c r="W53" s="214"/>
      <c r="X53" s="214"/>
      <c r="Y53" s="214"/>
    </row>
    <row r="54" spans="1:25" ht="15.75">
      <c r="A54" s="210">
        <v>1</v>
      </c>
      <c r="B54" s="211" t="s">
        <v>169</v>
      </c>
      <c r="C54" s="212"/>
      <c r="D54" s="212"/>
      <c r="E54" s="212"/>
      <c r="F54" s="212"/>
      <c r="G54" s="212"/>
      <c r="H54" s="213"/>
      <c r="I54" s="213"/>
      <c r="J54" s="214"/>
      <c r="K54" s="214"/>
      <c r="L54" s="214"/>
      <c r="M54" s="214"/>
      <c r="N54" s="214"/>
      <c r="O54" s="214"/>
      <c r="P54" s="214"/>
      <c r="Q54" s="214"/>
      <c r="R54" s="214"/>
      <c r="S54" s="214"/>
      <c r="T54" s="214"/>
      <c r="U54" s="214"/>
      <c r="V54" s="214"/>
      <c r="W54" s="214"/>
      <c r="X54" s="214"/>
      <c r="Y54" s="214"/>
    </row>
    <row r="55" spans="1:25" ht="15.75">
      <c r="A55" s="210">
        <v>2</v>
      </c>
      <c r="B55" s="211" t="s">
        <v>170</v>
      </c>
      <c r="C55" s="212"/>
      <c r="D55" s="212"/>
      <c r="E55" s="212"/>
      <c r="F55" s="212"/>
      <c r="G55" s="212"/>
      <c r="H55" s="213"/>
      <c r="I55" s="213"/>
      <c r="J55" s="214"/>
      <c r="K55" s="214"/>
      <c r="L55" s="214"/>
      <c r="M55" s="214"/>
      <c r="N55" s="214"/>
      <c r="O55" s="214"/>
      <c r="P55" s="214"/>
      <c r="Q55" s="214"/>
      <c r="R55" s="214"/>
      <c r="S55" s="214"/>
      <c r="T55" s="214"/>
      <c r="U55" s="214"/>
      <c r="V55" s="214"/>
      <c r="W55" s="214"/>
      <c r="X55" s="214"/>
      <c r="Y55" s="214"/>
    </row>
    <row r="56" spans="1:25" ht="15.75">
      <c r="A56" s="210">
        <v>3</v>
      </c>
      <c r="B56" s="211" t="s">
        <v>171</v>
      </c>
      <c r="C56" s="212"/>
      <c r="D56" s="212"/>
      <c r="E56" s="212"/>
      <c r="F56" s="212"/>
      <c r="G56" s="212"/>
      <c r="H56" s="213"/>
      <c r="I56" s="213"/>
      <c r="J56" s="214"/>
      <c r="K56" s="214"/>
      <c r="L56" s="214"/>
      <c r="M56" s="214"/>
      <c r="N56" s="214"/>
      <c r="O56" s="214"/>
      <c r="P56" s="214"/>
      <c r="Q56" s="214"/>
      <c r="R56" s="214"/>
      <c r="S56" s="214"/>
      <c r="T56" s="214"/>
      <c r="U56" s="214"/>
      <c r="V56" s="214"/>
      <c r="W56" s="214"/>
      <c r="X56" s="214"/>
      <c r="Y56" s="214"/>
    </row>
    <row r="57" spans="1:25" ht="15.75">
      <c r="A57" s="210">
        <v>4</v>
      </c>
      <c r="B57" s="211" t="s">
        <v>172</v>
      </c>
      <c r="C57" s="212"/>
      <c r="D57" s="212"/>
      <c r="E57" s="212"/>
      <c r="F57" s="212"/>
      <c r="G57" s="212"/>
      <c r="H57" s="213"/>
      <c r="I57" s="213"/>
      <c r="J57" s="214"/>
      <c r="K57" s="214"/>
      <c r="L57" s="214"/>
      <c r="M57" s="214"/>
      <c r="N57" s="214"/>
      <c r="O57" s="214"/>
      <c r="P57" s="214"/>
      <c r="Q57" s="214"/>
      <c r="R57" s="214"/>
      <c r="S57" s="214"/>
      <c r="T57" s="214"/>
      <c r="U57" s="214"/>
      <c r="V57" s="214"/>
      <c r="W57" s="214"/>
      <c r="X57" s="214"/>
      <c r="Y57" s="214"/>
    </row>
    <row r="58" spans="1:25" ht="15.75">
      <c r="A58" s="210">
        <v>5</v>
      </c>
      <c r="B58" s="211" t="s">
        <v>173</v>
      </c>
      <c r="C58" s="212"/>
      <c r="D58" s="212"/>
      <c r="E58" s="212"/>
      <c r="F58" s="212"/>
      <c r="G58" s="212"/>
      <c r="H58" s="213"/>
      <c r="I58" s="213"/>
      <c r="J58" s="214"/>
      <c r="K58" s="214"/>
      <c r="L58" s="214"/>
      <c r="M58" s="214"/>
      <c r="N58" s="214"/>
      <c r="O58" s="214"/>
      <c r="P58" s="214"/>
      <c r="Q58" s="214"/>
      <c r="R58" s="214"/>
      <c r="S58" s="214"/>
      <c r="T58" s="214"/>
      <c r="U58" s="214"/>
      <c r="V58" s="214"/>
      <c r="W58" s="214"/>
      <c r="X58" s="214"/>
      <c r="Y58" s="214"/>
    </row>
    <row r="59" spans="1:25" ht="15.75">
      <c r="A59" s="210">
        <v>6</v>
      </c>
      <c r="B59" s="211" t="s">
        <v>174</v>
      </c>
      <c r="C59" s="212"/>
      <c r="D59" s="212"/>
      <c r="E59" s="212"/>
      <c r="F59" s="212"/>
      <c r="G59" s="212"/>
      <c r="H59" s="213"/>
      <c r="I59" s="213"/>
      <c r="J59" s="214"/>
      <c r="K59" s="214"/>
      <c r="L59" s="214"/>
      <c r="M59" s="214"/>
      <c r="N59" s="214"/>
      <c r="O59" s="214"/>
      <c r="P59" s="214"/>
      <c r="Q59" s="214"/>
      <c r="R59" s="214"/>
      <c r="S59" s="214"/>
      <c r="T59" s="214"/>
      <c r="U59" s="214"/>
      <c r="V59" s="214"/>
      <c r="W59" s="214"/>
      <c r="X59" s="214"/>
      <c r="Y59" s="214"/>
    </row>
    <row r="60" spans="1:25" ht="15.75">
      <c r="A60" s="210">
        <v>7</v>
      </c>
      <c r="B60" s="211" t="s">
        <v>175</v>
      </c>
      <c r="C60" s="212"/>
      <c r="D60" s="212"/>
      <c r="E60" s="212"/>
      <c r="F60" s="212"/>
      <c r="G60" s="212"/>
      <c r="H60" s="213"/>
      <c r="I60" s="213"/>
      <c r="J60" s="214"/>
      <c r="K60" s="214"/>
      <c r="L60" s="214"/>
      <c r="M60" s="214"/>
      <c r="N60" s="214"/>
      <c r="O60" s="214"/>
      <c r="P60" s="214"/>
      <c r="Q60" s="214"/>
      <c r="R60" s="214"/>
      <c r="S60" s="214"/>
      <c r="T60" s="214"/>
      <c r="U60" s="214"/>
      <c r="V60" s="214"/>
      <c r="W60" s="214"/>
      <c r="X60" s="214"/>
      <c r="Y60" s="214"/>
    </row>
    <row r="61" spans="1:25" ht="15.75">
      <c r="A61" s="210">
        <v>8</v>
      </c>
      <c r="B61" s="211" t="s">
        <v>176</v>
      </c>
      <c r="C61" s="212"/>
      <c r="D61" s="212"/>
      <c r="E61" s="212"/>
      <c r="F61" s="212"/>
      <c r="G61" s="212"/>
      <c r="H61" s="213"/>
      <c r="I61" s="213"/>
      <c r="J61" s="214"/>
      <c r="K61" s="214"/>
      <c r="L61" s="214"/>
      <c r="M61" s="214"/>
      <c r="N61" s="214"/>
      <c r="O61" s="214"/>
      <c r="P61" s="214"/>
      <c r="Q61" s="214"/>
      <c r="R61" s="214"/>
      <c r="S61" s="214"/>
      <c r="T61" s="214"/>
      <c r="U61" s="214"/>
      <c r="V61" s="214"/>
      <c r="W61" s="214"/>
      <c r="X61" s="214"/>
      <c r="Y61" s="214"/>
    </row>
    <row r="62" spans="1:25" ht="15.75">
      <c r="A62" s="210">
        <v>9</v>
      </c>
      <c r="B62" s="211" t="s">
        <v>177</v>
      </c>
      <c r="C62" s="212"/>
      <c r="D62" s="212"/>
      <c r="E62" s="212"/>
      <c r="F62" s="212"/>
      <c r="G62" s="212"/>
      <c r="H62" s="213"/>
      <c r="I62" s="213"/>
      <c r="J62" s="214"/>
      <c r="K62" s="214"/>
      <c r="L62" s="214"/>
      <c r="M62" s="214"/>
      <c r="N62" s="214"/>
      <c r="O62" s="214"/>
      <c r="P62" s="214"/>
      <c r="Q62" s="214"/>
      <c r="R62" s="214"/>
      <c r="S62" s="214"/>
      <c r="T62" s="214"/>
      <c r="U62" s="214"/>
      <c r="V62" s="214"/>
      <c r="W62" s="214"/>
      <c r="X62" s="214"/>
      <c r="Y62" s="214"/>
    </row>
    <row r="63" spans="1:25" ht="15.75">
      <c r="A63" s="210">
        <v>10</v>
      </c>
      <c r="B63" s="211" t="s">
        <v>178</v>
      </c>
      <c r="C63" s="212"/>
      <c r="D63" s="212"/>
      <c r="E63" s="212"/>
      <c r="F63" s="212"/>
      <c r="G63" s="212"/>
      <c r="H63" s="213"/>
      <c r="I63" s="213"/>
      <c r="J63" s="214"/>
      <c r="K63" s="214"/>
      <c r="L63" s="214"/>
      <c r="M63" s="214"/>
      <c r="N63" s="214"/>
      <c r="O63" s="214"/>
      <c r="P63" s="214"/>
      <c r="Q63" s="214"/>
      <c r="R63" s="214"/>
      <c r="S63" s="214"/>
      <c r="T63" s="214"/>
      <c r="U63" s="214"/>
      <c r="V63" s="214"/>
      <c r="W63" s="214"/>
      <c r="X63" s="214"/>
      <c r="Y63" s="214"/>
    </row>
    <row r="64" spans="1:25" ht="15.75">
      <c r="A64" s="210">
        <v>11</v>
      </c>
      <c r="B64" s="211" t="s">
        <v>179</v>
      </c>
      <c r="C64" s="212"/>
      <c r="D64" s="212"/>
      <c r="E64" s="212"/>
      <c r="F64" s="212"/>
      <c r="G64" s="212"/>
      <c r="H64" s="213"/>
      <c r="I64" s="213"/>
      <c r="J64" s="214"/>
      <c r="K64" s="214"/>
      <c r="L64" s="214"/>
      <c r="M64" s="214"/>
      <c r="N64" s="214"/>
      <c r="O64" s="214"/>
      <c r="P64" s="214"/>
      <c r="Q64" s="214"/>
      <c r="R64" s="214"/>
      <c r="S64" s="214"/>
      <c r="T64" s="214"/>
      <c r="U64" s="214"/>
      <c r="V64" s="214"/>
      <c r="W64" s="214"/>
      <c r="X64" s="214"/>
      <c r="Y64" s="214"/>
    </row>
    <row r="65" spans="1:25" ht="15.75">
      <c r="A65" s="210">
        <v>12</v>
      </c>
      <c r="B65" s="211" t="s">
        <v>180</v>
      </c>
      <c r="C65" s="212"/>
      <c r="D65" s="212"/>
      <c r="E65" s="212"/>
      <c r="F65" s="212"/>
      <c r="G65" s="212"/>
      <c r="H65" s="213"/>
      <c r="I65" s="213"/>
      <c r="J65" s="214"/>
      <c r="K65" s="214"/>
      <c r="L65" s="214"/>
      <c r="M65" s="214"/>
      <c r="N65" s="214"/>
      <c r="O65" s="214"/>
      <c r="P65" s="214"/>
      <c r="Q65" s="214"/>
      <c r="R65" s="214"/>
      <c r="S65" s="214"/>
      <c r="T65" s="214"/>
      <c r="U65" s="214"/>
      <c r="V65" s="214"/>
      <c r="W65" s="214"/>
      <c r="X65" s="214"/>
      <c r="Y65" s="214"/>
    </row>
    <row r="66" spans="1:25" ht="15.75">
      <c r="A66" s="210">
        <v>13</v>
      </c>
      <c r="B66" s="211" t="s">
        <v>181</v>
      </c>
      <c r="C66" s="212"/>
      <c r="D66" s="212"/>
      <c r="E66" s="212"/>
      <c r="F66" s="212"/>
      <c r="G66" s="212"/>
      <c r="H66" s="213"/>
      <c r="I66" s="213"/>
      <c r="J66" s="214"/>
      <c r="K66" s="214"/>
      <c r="L66" s="214"/>
      <c r="M66" s="214"/>
      <c r="N66" s="214"/>
      <c r="O66" s="214"/>
      <c r="P66" s="214"/>
      <c r="Q66" s="214"/>
      <c r="R66" s="214"/>
      <c r="S66" s="214"/>
      <c r="T66" s="214"/>
      <c r="U66" s="214"/>
      <c r="V66" s="214"/>
      <c r="W66" s="214"/>
      <c r="X66" s="214"/>
      <c r="Y66" s="214"/>
    </row>
    <row r="67" spans="1:25" ht="15.75">
      <c r="A67" s="210">
        <v>14</v>
      </c>
      <c r="B67" s="211" t="s">
        <v>182</v>
      </c>
      <c r="C67" s="212"/>
      <c r="D67" s="212"/>
      <c r="E67" s="212"/>
      <c r="F67" s="212"/>
      <c r="G67" s="212"/>
      <c r="H67" s="213"/>
      <c r="I67" s="213"/>
      <c r="J67" s="214"/>
      <c r="K67" s="214"/>
      <c r="L67" s="214"/>
      <c r="M67" s="214"/>
      <c r="N67" s="214"/>
      <c r="O67" s="214"/>
      <c r="P67" s="214"/>
      <c r="Q67" s="214"/>
      <c r="R67" s="214"/>
      <c r="S67" s="214"/>
      <c r="T67" s="214"/>
      <c r="U67" s="214"/>
      <c r="V67" s="214"/>
      <c r="W67" s="214"/>
      <c r="X67" s="214"/>
      <c r="Y67" s="214"/>
    </row>
    <row r="68" spans="1:25" ht="15.75">
      <c r="A68" s="210">
        <v>15</v>
      </c>
      <c r="B68" s="211" t="s">
        <v>183</v>
      </c>
      <c r="C68" s="212"/>
      <c r="D68" s="212"/>
      <c r="E68" s="212"/>
      <c r="F68" s="212"/>
      <c r="G68" s="212"/>
      <c r="H68" s="213"/>
      <c r="I68" s="213"/>
      <c r="J68" s="214"/>
      <c r="K68" s="214"/>
      <c r="L68" s="214"/>
      <c r="M68" s="214"/>
      <c r="N68" s="214"/>
      <c r="O68" s="214"/>
      <c r="P68" s="214"/>
      <c r="Q68" s="214"/>
      <c r="R68" s="214"/>
      <c r="S68" s="214"/>
      <c r="T68" s="214"/>
      <c r="U68" s="214"/>
      <c r="V68" s="214"/>
      <c r="W68" s="214"/>
      <c r="X68" s="214"/>
      <c r="Y68" s="214"/>
    </row>
    <row r="69" spans="1:25" ht="15.75">
      <c r="A69" s="210">
        <v>16</v>
      </c>
      <c r="B69" s="211" t="s">
        <v>184</v>
      </c>
      <c r="C69" s="212"/>
      <c r="D69" s="212"/>
      <c r="E69" s="212"/>
      <c r="F69" s="212"/>
      <c r="G69" s="212"/>
      <c r="H69" s="213"/>
      <c r="I69" s="213"/>
      <c r="J69" s="214"/>
      <c r="K69" s="214"/>
      <c r="L69" s="214"/>
      <c r="M69" s="214"/>
      <c r="N69" s="214"/>
      <c r="O69" s="214"/>
      <c r="P69" s="214"/>
      <c r="Q69" s="214"/>
      <c r="R69" s="214"/>
      <c r="S69" s="214"/>
      <c r="T69" s="214"/>
      <c r="U69" s="214"/>
      <c r="V69" s="214"/>
      <c r="W69" s="214"/>
      <c r="X69" s="214"/>
      <c r="Y69" s="214"/>
    </row>
    <row r="70" spans="1:25" ht="15.75">
      <c r="A70" s="210">
        <v>17</v>
      </c>
      <c r="B70" s="211" t="s">
        <v>185</v>
      </c>
      <c r="C70" s="212"/>
      <c r="D70" s="212"/>
      <c r="E70" s="212"/>
      <c r="F70" s="212"/>
      <c r="G70" s="212"/>
      <c r="H70" s="213"/>
      <c r="I70" s="213"/>
      <c r="J70" s="214"/>
      <c r="K70" s="214"/>
      <c r="L70" s="214"/>
      <c r="M70" s="214"/>
      <c r="N70" s="214"/>
      <c r="O70" s="214"/>
      <c r="P70" s="214"/>
      <c r="Q70" s="214"/>
      <c r="R70" s="214"/>
      <c r="S70" s="214"/>
      <c r="T70" s="214"/>
      <c r="U70" s="214"/>
      <c r="V70" s="214"/>
      <c r="W70" s="214"/>
      <c r="X70" s="214"/>
      <c r="Y70" s="214"/>
    </row>
    <row r="71" spans="1:26" ht="15.75">
      <c r="A71" s="215">
        <v>8</v>
      </c>
      <c r="B71" s="233" t="s">
        <v>186</v>
      </c>
      <c r="C71" s="222">
        <v>15</v>
      </c>
      <c r="D71" s="217">
        <v>330000000</v>
      </c>
      <c r="E71" s="217"/>
      <c r="F71" s="217"/>
      <c r="G71" s="217">
        <v>330000000</v>
      </c>
      <c r="H71" s="213"/>
      <c r="I71" s="213"/>
      <c r="J71" s="214"/>
      <c r="K71" s="214"/>
      <c r="L71" s="214"/>
      <c r="M71" s="214"/>
      <c r="N71" s="214"/>
      <c r="O71" s="214"/>
      <c r="P71" s="214"/>
      <c r="Q71" s="214"/>
      <c r="R71" s="214"/>
      <c r="S71" s="214"/>
      <c r="T71" s="214"/>
      <c r="U71" s="214"/>
      <c r="V71" s="214"/>
      <c r="W71" s="214"/>
      <c r="X71" s="214"/>
      <c r="Y71" s="214"/>
      <c r="Z71" s="219"/>
    </row>
    <row r="72" spans="1:26" ht="15.75">
      <c r="A72" s="234">
        <v>1</v>
      </c>
      <c r="B72" s="235" t="s">
        <v>187</v>
      </c>
      <c r="C72" s="212"/>
      <c r="D72" s="212"/>
      <c r="E72" s="212"/>
      <c r="F72" s="212"/>
      <c r="G72" s="212"/>
      <c r="H72" s="213"/>
      <c r="I72" s="213"/>
      <c r="J72" s="214"/>
      <c r="K72" s="214"/>
      <c r="L72" s="214"/>
      <c r="M72" s="214"/>
      <c r="N72" s="214"/>
      <c r="O72" s="214"/>
      <c r="P72" s="214"/>
      <c r="Q72" s="214"/>
      <c r="R72" s="214"/>
      <c r="S72" s="214"/>
      <c r="T72" s="214"/>
      <c r="U72" s="214"/>
      <c r="V72" s="214"/>
      <c r="W72" s="214"/>
      <c r="X72" s="214"/>
      <c r="Y72" s="214"/>
      <c r="Z72" s="193"/>
    </row>
    <row r="73" spans="1:26" ht="15.75">
      <c r="A73" s="234">
        <v>2</v>
      </c>
      <c r="B73" s="235" t="s">
        <v>188</v>
      </c>
      <c r="C73" s="212"/>
      <c r="D73" s="212"/>
      <c r="E73" s="212"/>
      <c r="F73" s="212"/>
      <c r="G73" s="212"/>
      <c r="H73" s="213"/>
      <c r="I73" s="213"/>
      <c r="J73" s="214"/>
      <c r="K73" s="214"/>
      <c r="L73" s="214"/>
      <c r="M73" s="214"/>
      <c r="N73" s="214"/>
      <c r="O73" s="214"/>
      <c r="P73" s="214"/>
      <c r="Q73" s="214"/>
      <c r="R73" s="214"/>
      <c r="S73" s="214"/>
      <c r="T73" s="214"/>
      <c r="U73" s="214"/>
      <c r="V73" s="214"/>
      <c r="W73" s="214"/>
      <c r="X73" s="214"/>
      <c r="Y73" s="214"/>
      <c r="Z73" s="193"/>
    </row>
    <row r="74" spans="1:26" ht="15.75">
      <c r="A74" s="234">
        <v>3</v>
      </c>
      <c r="B74" s="235" t="s">
        <v>189</v>
      </c>
      <c r="C74" s="212"/>
      <c r="D74" s="212"/>
      <c r="E74" s="212"/>
      <c r="F74" s="212"/>
      <c r="G74" s="212"/>
      <c r="H74" s="213"/>
      <c r="I74" s="213"/>
      <c r="J74" s="214"/>
      <c r="K74" s="214"/>
      <c r="L74" s="214"/>
      <c r="M74" s="214"/>
      <c r="N74" s="214"/>
      <c r="O74" s="214"/>
      <c r="P74" s="214"/>
      <c r="Q74" s="214"/>
      <c r="R74" s="214"/>
      <c r="S74" s="214"/>
      <c r="T74" s="214"/>
      <c r="U74" s="214"/>
      <c r="V74" s="214"/>
      <c r="W74" s="214"/>
      <c r="X74" s="214"/>
      <c r="Y74" s="214"/>
      <c r="Z74" s="193"/>
    </row>
    <row r="75" spans="1:26" ht="15.75">
      <c r="A75" s="234">
        <v>4</v>
      </c>
      <c r="B75" s="235" t="s">
        <v>190</v>
      </c>
      <c r="C75" s="212"/>
      <c r="D75" s="212"/>
      <c r="E75" s="212"/>
      <c r="F75" s="212"/>
      <c r="G75" s="212"/>
      <c r="H75" s="213"/>
      <c r="I75" s="213"/>
      <c r="J75" s="214"/>
      <c r="K75" s="214"/>
      <c r="L75" s="214"/>
      <c r="M75" s="214"/>
      <c r="N75" s="214"/>
      <c r="O75" s="214"/>
      <c r="P75" s="214"/>
      <c r="Q75" s="214"/>
      <c r="R75" s="214"/>
      <c r="S75" s="214"/>
      <c r="T75" s="214"/>
      <c r="U75" s="214"/>
      <c r="V75" s="214"/>
      <c r="W75" s="214"/>
      <c r="X75" s="214"/>
      <c r="Y75" s="214"/>
      <c r="Z75" s="193"/>
    </row>
    <row r="76" spans="1:26" ht="15.75">
      <c r="A76" s="234">
        <v>5</v>
      </c>
      <c r="B76" s="235" t="s">
        <v>191</v>
      </c>
      <c r="C76" s="212"/>
      <c r="D76" s="212"/>
      <c r="E76" s="212"/>
      <c r="F76" s="212"/>
      <c r="G76" s="212"/>
      <c r="H76" s="213"/>
      <c r="I76" s="213"/>
      <c r="J76" s="214"/>
      <c r="K76" s="214"/>
      <c r="L76" s="214"/>
      <c r="M76" s="214"/>
      <c r="N76" s="214"/>
      <c r="O76" s="214"/>
      <c r="P76" s="214"/>
      <c r="Q76" s="214"/>
      <c r="R76" s="214"/>
      <c r="S76" s="214"/>
      <c r="T76" s="214"/>
      <c r="U76" s="214"/>
      <c r="V76" s="214"/>
      <c r="W76" s="214"/>
      <c r="X76" s="214"/>
      <c r="Y76" s="214"/>
      <c r="Z76" s="193"/>
    </row>
    <row r="77" spans="1:26" ht="15.75">
      <c r="A77" s="234">
        <v>6</v>
      </c>
      <c r="B77" s="235" t="s">
        <v>192</v>
      </c>
      <c r="C77" s="212"/>
      <c r="D77" s="212"/>
      <c r="E77" s="212"/>
      <c r="F77" s="212"/>
      <c r="G77" s="212"/>
      <c r="H77" s="213"/>
      <c r="I77" s="213"/>
      <c r="J77" s="214"/>
      <c r="K77" s="214"/>
      <c r="L77" s="214"/>
      <c r="M77" s="214"/>
      <c r="N77" s="214"/>
      <c r="O77" s="214"/>
      <c r="P77" s="214"/>
      <c r="Q77" s="214"/>
      <c r="R77" s="214"/>
      <c r="S77" s="214"/>
      <c r="T77" s="214"/>
      <c r="U77" s="214"/>
      <c r="V77" s="214"/>
      <c r="W77" s="214"/>
      <c r="X77" s="214"/>
      <c r="Y77" s="214"/>
      <c r="Z77" s="193"/>
    </row>
    <row r="78" spans="1:26" ht="15.75">
      <c r="A78" s="234">
        <v>7</v>
      </c>
      <c r="B78" s="235" t="s">
        <v>193</v>
      </c>
      <c r="C78" s="212"/>
      <c r="D78" s="212"/>
      <c r="E78" s="212"/>
      <c r="F78" s="212"/>
      <c r="G78" s="212"/>
      <c r="H78" s="213"/>
      <c r="I78" s="213"/>
      <c r="J78" s="214"/>
      <c r="K78" s="214"/>
      <c r="L78" s="214"/>
      <c r="M78" s="214"/>
      <c r="N78" s="214"/>
      <c r="O78" s="214"/>
      <c r="P78" s="214"/>
      <c r="Q78" s="214"/>
      <c r="R78" s="214"/>
      <c r="S78" s="214"/>
      <c r="T78" s="214"/>
      <c r="U78" s="214"/>
      <c r="V78" s="214"/>
      <c r="W78" s="214"/>
      <c r="X78" s="214"/>
      <c r="Y78" s="214"/>
      <c r="Z78" s="193"/>
    </row>
    <row r="79" spans="1:26" ht="15.75">
      <c r="A79" s="234">
        <v>8</v>
      </c>
      <c r="B79" s="235" t="s">
        <v>194</v>
      </c>
      <c r="C79" s="212"/>
      <c r="D79" s="212"/>
      <c r="E79" s="212"/>
      <c r="F79" s="212"/>
      <c r="G79" s="212"/>
      <c r="H79" s="213"/>
      <c r="I79" s="213"/>
      <c r="J79" s="214"/>
      <c r="K79" s="214"/>
      <c r="L79" s="214"/>
      <c r="M79" s="214"/>
      <c r="N79" s="214"/>
      <c r="O79" s="214"/>
      <c r="P79" s="214"/>
      <c r="Q79" s="214"/>
      <c r="R79" s="214"/>
      <c r="S79" s="214"/>
      <c r="T79" s="214"/>
      <c r="U79" s="214"/>
      <c r="V79" s="214"/>
      <c r="W79" s="214"/>
      <c r="X79" s="214"/>
      <c r="Y79" s="214"/>
      <c r="Z79" s="193"/>
    </row>
    <row r="80" spans="1:26" ht="15.75">
      <c r="A80" s="234">
        <v>9</v>
      </c>
      <c r="B80" s="235" t="s">
        <v>195</v>
      </c>
      <c r="C80" s="212"/>
      <c r="D80" s="212"/>
      <c r="E80" s="212"/>
      <c r="F80" s="212"/>
      <c r="G80" s="212"/>
      <c r="H80" s="213"/>
      <c r="I80" s="213"/>
      <c r="J80" s="214"/>
      <c r="K80" s="214"/>
      <c r="L80" s="214"/>
      <c r="M80" s="214"/>
      <c r="N80" s="214"/>
      <c r="O80" s="214"/>
      <c r="P80" s="214"/>
      <c r="Q80" s="214"/>
      <c r="R80" s="214"/>
      <c r="S80" s="214"/>
      <c r="T80" s="214"/>
      <c r="U80" s="214"/>
      <c r="V80" s="214"/>
      <c r="W80" s="214"/>
      <c r="X80" s="214"/>
      <c r="Y80" s="214"/>
      <c r="Z80" s="193"/>
    </row>
    <row r="81" spans="1:26" ht="15.75">
      <c r="A81" s="234">
        <v>10</v>
      </c>
      <c r="B81" s="235" t="s">
        <v>196</v>
      </c>
      <c r="C81" s="212"/>
      <c r="D81" s="212"/>
      <c r="E81" s="212"/>
      <c r="F81" s="212"/>
      <c r="G81" s="212"/>
      <c r="H81" s="213"/>
      <c r="I81" s="213"/>
      <c r="J81" s="214"/>
      <c r="K81" s="214"/>
      <c r="L81" s="214"/>
      <c r="M81" s="214"/>
      <c r="N81" s="214"/>
      <c r="O81" s="214"/>
      <c r="P81" s="214"/>
      <c r="Q81" s="214"/>
      <c r="R81" s="214"/>
      <c r="S81" s="214"/>
      <c r="T81" s="214"/>
      <c r="U81" s="214"/>
      <c r="V81" s="214"/>
      <c r="W81" s="214"/>
      <c r="X81" s="214"/>
      <c r="Y81" s="214"/>
      <c r="Z81" s="193"/>
    </row>
    <row r="82" spans="1:26" ht="15.75">
      <c r="A82" s="234">
        <v>11</v>
      </c>
      <c r="B82" s="235" t="s">
        <v>197</v>
      </c>
      <c r="C82" s="212"/>
      <c r="D82" s="212"/>
      <c r="E82" s="212"/>
      <c r="F82" s="212"/>
      <c r="G82" s="212"/>
      <c r="H82" s="213"/>
      <c r="I82" s="213"/>
      <c r="J82" s="214"/>
      <c r="K82" s="214"/>
      <c r="L82" s="214"/>
      <c r="M82" s="214"/>
      <c r="N82" s="214"/>
      <c r="O82" s="214"/>
      <c r="P82" s="214"/>
      <c r="Q82" s="214"/>
      <c r="R82" s="214"/>
      <c r="S82" s="214"/>
      <c r="T82" s="214"/>
      <c r="U82" s="214"/>
      <c r="V82" s="214"/>
      <c r="W82" s="214"/>
      <c r="X82" s="214"/>
      <c r="Y82" s="214"/>
      <c r="Z82" s="193"/>
    </row>
    <row r="83" spans="1:26" ht="15.75">
      <c r="A83" s="234">
        <v>12</v>
      </c>
      <c r="B83" s="235" t="s">
        <v>198</v>
      </c>
      <c r="C83" s="212"/>
      <c r="D83" s="212"/>
      <c r="E83" s="212"/>
      <c r="F83" s="212"/>
      <c r="G83" s="212"/>
      <c r="H83" s="213"/>
      <c r="I83" s="213"/>
      <c r="J83" s="214"/>
      <c r="K83" s="214"/>
      <c r="L83" s="214"/>
      <c r="M83" s="214"/>
      <c r="N83" s="214"/>
      <c r="O83" s="214"/>
      <c r="P83" s="214"/>
      <c r="Q83" s="214"/>
      <c r="R83" s="214"/>
      <c r="S83" s="214"/>
      <c r="T83" s="214"/>
      <c r="U83" s="214"/>
      <c r="V83" s="214"/>
      <c r="W83" s="214"/>
      <c r="X83" s="214"/>
      <c r="Y83" s="214"/>
      <c r="Z83" s="193"/>
    </row>
    <row r="84" spans="1:26" ht="15.75">
      <c r="A84" s="234">
        <v>13</v>
      </c>
      <c r="B84" s="235" t="s">
        <v>199</v>
      </c>
      <c r="C84" s="212"/>
      <c r="D84" s="212"/>
      <c r="E84" s="212"/>
      <c r="F84" s="212"/>
      <c r="G84" s="212"/>
      <c r="H84" s="213"/>
      <c r="I84" s="213"/>
      <c r="J84" s="214"/>
      <c r="K84" s="214"/>
      <c r="L84" s="214"/>
      <c r="M84" s="214"/>
      <c r="N84" s="214"/>
      <c r="O84" s="214"/>
      <c r="P84" s="214"/>
      <c r="Q84" s="214"/>
      <c r="R84" s="214"/>
      <c r="S84" s="214"/>
      <c r="T84" s="214"/>
      <c r="U84" s="214"/>
      <c r="V84" s="214"/>
      <c r="W84" s="214"/>
      <c r="X84" s="214"/>
      <c r="Y84" s="214"/>
      <c r="Z84" s="193"/>
    </row>
    <row r="85" spans="1:26" ht="15.75">
      <c r="A85" s="234">
        <v>14</v>
      </c>
      <c r="B85" s="235" t="s">
        <v>200</v>
      </c>
      <c r="C85" s="212"/>
      <c r="D85" s="212"/>
      <c r="E85" s="212"/>
      <c r="F85" s="212"/>
      <c r="G85" s="212"/>
      <c r="H85" s="213"/>
      <c r="I85" s="213"/>
      <c r="J85" s="214"/>
      <c r="K85" s="214"/>
      <c r="L85" s="214"/>
      <c r="M85" s="214"/>
      <c r="N85" s="214"/>
      <c r="O85" s="214"/>
      <c r="P85" s="214"/>
      <c r="Q85" s="214"/>
      <c r="R85" s="214"/>
      <c r="S85" s="214"/>
      <c r="T85" s="214"/>
      <c r="U85" s="214"/>
      <c r="V85" s="214"/>
      <c r="W85" s="214"/>
      <c r="X85" s="214"/>
      <c r="Y85" s="214"/>
      <c r="Z85" s="193"/>
    </row>
    <row r="86" spans="1:26" ht="15.75">
      <c r="A86" s="215">
        <v>9</v>
      </c>
      <c r="B86" s="233" t="s">
        <v>201</v>
      </c>
      <c r="C86" s="236">
        <v>16</v>
      </c>
      <c r="D86" s="217">
        <v>352000000</v>
      </c>
      <c r="E86" s="217"/>
      <c r="F86" s="217"/>
      <c r="G86" s="217">
        <v>352000000</v>
      </c>
      <c r="H86" s="213"/>
      <c r="I86" s="213"/>
      <c r="J86" s="214"/>
      <c r="K86" s="214"/>
      <c r="L86" s="214"/>
      <c r="M86" s="214"/>
      <c r="N86" s="214"/>
      <c r="O86" s="214"/>
      <c r="P86" s="214"/>
      <c r="Q86" s="214"/>
      <c r="R86" s="214"/>
      <c r="S86" s="214"/>
      <c r="T86" s="214"/>
      <c r="U86" s="214"/>
      <c r="V86" s="214"/>
      <c r="W86" s="214"/>
      <c r="X86" s="214"/>
      <c r="Y86" s="214"/>
      <c r="Z86" s="219"/>
    </row>
    <row r="87" spans="1:25" ht="15.75">
      <c r="A87" s="228">
        <v>1</v>
      </c>
      <c r="B87" s="237" t="s">
        <v>202</v>
      </c>
      <c r="C87" s="238"/>
      <c r="D87" s="212"/>
      <c r="E87" s="212"/>
      <c r="F87" s="212"/>
      <c r="G87" s="212"/>
      <c r="H87" s="213"/>
      <c r="I87" s="213"/>
      <c r="J87" s="214"/>
      <c r="K87" s="214"/>
      <c r="L87" s="214"/>
      <c r="M87" s="214"/>
      <c r="N87" s="214"/>
      <c r="O87" s="214"/>
      <c r="P87" s="214"/>
      <c r="Q87" s="214"/>
      <c r="R87" s="214"/>
      <c r="S87" s="214"/>
      <c r="T87" s="214"/>
      <c r="U87" s="214"/>
      <c r="V87" s="214"/>
      <c r="W87" s="214"/>
      <c r="X87" s="214"/>
      <c r="Y87" s="214"/>
    </row>
    <row r="88" spans="1:25" ht="15.75">
      <c r="A88" s="210">
        <v>2</v>
      </c>
      <c r="B88" s="237" t="s">
        <v>203</v>
      </c>
      <c r="C88" s="212"/>
      <c r="D88" s="212"/>
      <c r="E88" s="212"/>
      <c r="F88" s="212"/>
      <c r="G88" s="212"/>
      <c r="H88" s="213"/>
      <c r="I88" s="213"/>
      <c r="J88" s="214"/>
      <c r="K88" s="214"/>
      <c r="L88" s="214"/>
      <c r="M88" s="214"/>
      <c r="N88" s="214"/>
      <c r="O88" s="214"/>
      <c r="P88" s="214"/>
      <c r="Q88" s="214"/>
      <c r="R88" s="214"/>
      <c r="S88" s="214"/>
      <c r="T88" s="214"/>
      <c r="U88" s="214"/>
      <c r="V88" s="214"/>
      <c r="W88" s="214"/>
      <c r="X88" s="214"/>
      <c r="Y88" s="214"/>
    </row>
    <row r="89" spans="1:25" ht="15.75">
      <c r="A89" s="210">
        <v>3</v>
      </c>
      <c r="B89" s="239" t="s">
        <v>204</v>
      </c>
      <c r="C89" s="212"/>
      <c r="D89" s="212"/>
      <c r="E89" s="212"/>
      <c r="F89" s="212"/>
      <c r="G89" s="212"/>
      <c r="H89" s="213"/>
      <c r="I89" s="213"/>
      <c r="J89" s="214"/>
      <c r="K89" s="214"/>
      <c r="L89" s="214"/>
      <c r="M89" s="214"/>
      <c r="N89" s="214"/>
      <c r="O89" s="214"/>
      <c r="P89" s="214"/>
      <c r="Q89" s="214"/>
      <c r="R89" s="214"/>
      <c r="S89" s="214"/>
      <c r="T89" s="214"/>
      <c r="U89" s="214"/>
      <c r="V89" s="214"/>
      <c r="W89" s="214"/>
      <c r="X89" s="214"/>
      <c r="Y89" s="214"/>
    </row>
    <row r="90" spans="1:25" ht="15.75">
      <c r="A90" s="210">
        <v>4</v>
      </c>
      <c r="B90" s="239" t="s">
        <v>205</v>
      </c>
      <c r="C90" s="212"/>
      <c r="D90" s="212"/>
      <c r="E90" s="212"/>
      <c r="F90" s="212"/>
      <c r="G90" s="212"/>
      <c r="H90" s="213"/>
      <c r="I90" s="213"/>
      <c r="J90" s="214"/>
      <c r="K90" s="214"/>
      <c r="L90" s="214"/>
      <c r="M90" s="214"/>
      <c r="N90" s="214"/>
      <c r="O90" s="214"/>
      <c r="P90" s="214"/>
      <c r="Q90" s="214"/>
      <c r="R90" s="214"/>
      <c r="S90" s="214"/>
      <c r="T90" s="214"/>
      <c r="U90" s="214"/>
      <c r="V90" s="214"/>
      <c r="W90" s="214"/>
      <c r="X90" s="214"/>
      <c r="Y90" s="214"/>
    </row>
    <row r="91" spans="1:25" ht="15.75">
      <c r="A91" s="210">
        <v>5</v>
      </c>
      <c r="B91" s="239" t="s">
        <v>206</v>
      </c>
      <c r="C91" s="212"/>
      <c r="D91" s="212"/>
      <c r="E91" s="212"/>
      <c r="F91" s="212"/>
      <c r="G91" s="212"/>
      <c r="H91" s="213"/>
      <c r="I91" s="213"/>
      <c r="J91" s="214"/>
      <c r="K91" s="214"/>
      <c r="L91" s="214"/>
      <c r="M91" s="214"/>
      <c r="N91" s="214"/>
      <c r="O91" s="214"/>
      <c r="P91" s="214"/>
      <c r="Q91" s="214"/>
      <c r="R91" s="214"/>
      <c r="S91" s="214"/>
      <c r="T91" s="214"/>
      <c r="U91" s="214"/>
      <c r="V91" s="214"/>
      <c r="W91" s="214"/>
      <c r="X91" s="214"/>
      <c r="Y91" s="214"/>
    </row>
    <row r="92" spans="1:25" ht="15.75">
      <c r="A92" s="210">
        <v>6</v>
      </c>
      <c r="B92" s="239" t="s">
        <v>207</v>
      </c>
      <c r="C92" s="212"/>
      <c r="D92" s="212"/>
      <c r="E92" s="212"/>
      <c r="F92" s="212"/>
      <c r="G92" s="212"/>
      <c r="H92" s="213"/>
      <c r="I92" s="213"/>
      <c r="J92" s="214"/>
      <c r="K92" s="214"/>
      <c r="L92" s="214"/>
      <c r="M92" s="214"/>
      <c r="N92" s="214"/>
      <c r="O92" s="214"/>
      <c r="P92" s="214"/>
      <c r="Q92" s="214"/>
      <c r="R92" s="214"/>
      <c r="S92" s="214"/>
      <c r="T92" s="214"/>
      <c r="U92" s="214"/>
      <c r="V92" s="214"/>
      <c r="W92" s="214"/>
      <c r="X92" s="214"/>
      <c r="Y92" s="214"/>
    </row>
    <row r="93" spans="1:25" ht="15.75">
      <c r="A93" s="210">
        <v>7</v>
      </c>
      <c r="B93" s="239" t="s">
        <v>208</v>
      </c>
      <c r="C93" s="212"/>
      <c r="D93" s="212"/>
      <c r="E93" s="212"/>
      <c r="F93" s="212"/>
      <c r="G93" s="212"/>
      <c r="H93" s="213"/>
      <c r="I93" s="213"/>
      <c r="J93" s="214"/>
      <c r="K93" s="214"/>
      <c r="L93" s="214"/>
      <c r="M93" s="214"/>
      <c r="N93" s="214"/>
      <c r="O93" s="214"/>
      <c r="P93" s="214"/>
      <c r="Q93" s="214"/>
      <c r="R93" s="214"/>
      <c r="S93" s="214"/>
      <c r="T93" s="214"/>
      <c r="U93" s="214"/>
      <c r="V93" s="214"/>
      <c r="W93" s="214"/>
      <c r="X93" s="214"/>
      <c r="Y93" s="214"/>
    </row>
    <row r="94" spans="1:25" ht="15.75">
      <c r="A94" s="210">
        <v>8</v>
      </c>
      <c r="B94" s="239" t="s">
        <v>209</v>
      </c>
      <c r="C94" s="212"/>
      <c r="D94" s="212"/>
      <c r="E94" s="212"/>
      <c r="F94" s="212"/>
      <c r="G94" s="212"/>
      <c r="H94" s="213"/>
      <c r="I94" s="213"/>
      <c r="J94" s="214"/>
      <c r="K94" s="214"/>
      <c r="L94" s="214"/>
      <c r="M94" s="214"/>
      <c r="N94" s="214"/>
      <c r="O94" s="214"/>
      <c r="P94" s="214"/>
      <c r="Q94" s="214"/>
      <c r="R94" s="214"/>
      <c r="S94" s="214"/>
      <c r="T94" s="214"/>
      <c r="U94" s="214"/>
      <c r="V94" s="214"/>
      <c r="W94" s="214"/>
      <c r="X94" s="214"/>
      <c r="Y94" s="214"/>
    </row>
    <row r="95" spans="1:25" ht="15.75">
      <c r="A95" s="210">
        <v>9</v>
      </c>
      <c r="B95" s="239" t="s">
        <v>210</v>
      </c>
      <c r="C95" s="212"/>
      <c r="D95" s="212"/>
      <c r="E95" s="212"/>
      <c r="F95" s="212"/>
      <c r="G95" s="212"/>
      <c r="H95" s="213"/>
      <c r="I95" s="213"/>
      <c r="J95" s="214"/>
      <c r="K95" s="214"/>
      <c r="L95" s="214"/>
      <c r="M95" s="214"/>
      <c r="N95" s="214"/>
      <c r="O95" s="214"/>
      <c r="P95" s="214"/>
      <c r="Q95" s="214"/>
      <c r="R95" s="214"/>
      <c r="S95" s="214"/>
      <c r="T95" s="214"/>
      <c r="U95" s="214"/>
      <c r="V95" s="214"/>
      <c r="W95" s="214"/>
      <c r="X95" s="214"/>
      <c r="Y95" s="214"/>
    </row>
    <row r="96" spans="1:25" ht="15.75">
      <c r="A96" s="210">
        <v>10</v>
      </c>
      <c r="B96" s="239" t="s">
        <v>211</v>
      </c>
      <c r="C96" s="212"/>
      <c r="D96" s="212"/>
      <c r="E96" s="212"/>
      <c r="F96" s="212"/>
      <c r="G96" s="212"/>
      <c r="H96" s="213"/>
      <c r="I96" s="213"/>
      <c r="J96" s="214"/>
      <c r="K96" s="214"/>
      <c r="L96" s="214"/>
      <c r="M96" s="214"/>
      <c r="N96" s="214"/>
      <c r="O96" s="214"/>
      <c r="P96" s="214"/>
      <c r="Q96" s="214"/>
      <c r="R96" s="214"/>
      <c r="S96" s="214"/>
      <c r="T96" s="214"/>
      <c r="U96" s="214"/>
      <c r="V96" s="214"/>
      <c r="W96" s="214"/>
      <c r="X96" s="214"/>
      <c r="Y96" s="214"/>
    </row>
    <row r="97" spans="1:25" ht="15.75">
      <c r="A97" s="210">
        <v>11</v>
      </c>
      <c r="B97" s="239" t="s">
        <v>212</v>
      </c>
      <c r="C97" s="212"/>
      <c r="D97" s="212"/>
      <c r="E97" s="212"/>
      <c r="F97" s="212"/>
      <c r="G97" s="212"/>
      <c r="H97" s="213"/>
      <c r="I97" s="213"/>
      <c r="J97" s="214"/>
      <c r="K97" s="214"/>
      <c r="L97" s="214"/>
      <c r="M97" s="214"/>
      <c r="N97" s="214"/>
      <c r="O97" s="214"/>
      <c r="P97" s="214"/>
      <c r="Q97" s="214"/>
      <c r="R97" s="214"/>
      <c r="S97" s="214"/>
      <c r="T97" s="214"/>
      <c r="U97" s="214"/>
      <c r="V97" s="214"/>
      <c r="W97" s="214"/>
      <c r="X97" s="214"/>
      <c r="Y97" s="214"/>
    </row>
    <row r="98" spans="1:25" ht="15.75">
      <c r="A98" s="210">
        <v>12</v>
      </c>
      <c r="B98" s="239" t="s">
        <v>213</v>
      </c>
      <c r="C98" s="212"/>
      <c r="D98" s="212"/>
      <c r="E98" s="212"/>
      <c r="F98" s="212"/>
      <c r="G98" s="212"/>
      <c r="H98" s="213"/>
      <c r="I98" s="213"/>
      <c r="J98" s="214"/>
      <c r="K98" s="214"/>
      <c r="L98" s="214"/>
      <c r="M98" s="214"/>
      <c r="N98" s="214"/>
      <c r="O98" s="214"/>
      <c r="P98" s="214"/>
      <c r="Q98" s="214"/>
      <c r="R98" s="214"/>
      <c r="S98" s="214"/>
      <c r="T98" s="214"/>
      <c r="U98" s="214"/>
      <c r="V98" s="214"/>
      <c r="W98" s="214"/>
      <c r="X98" s="214"/>
      <c r="Y98" s="214"/>
    </row>
    <row r="99" spans="1:25" ht="15.75">
      <c r="A99" s="210">
        <v>13</v>
      </c>
      <c r="B99" s="239" t="s">
        <v>214</v>
      </c>
      <c r="C99" s="212"/>
      <c r="D99" s="212"/>
      <c r="E99" s="212"/>
      <c r="F99" s="212"/>
      <c r="G99" s="212"/>
      <c r="H99" s="213"/>
      <c r="I99" s="213"/>
      <c r="J99" s="214"/>
      <c r="K99" s="214"/>
      <c r="L99" s="214"/>
      <c r="M99" s="214"/>
      <c r="N99" s="214"/>
      <c r="O99" s="214"/>
      <c r="P99" s="214"/>
      <c r="Q99" s="214"/>
      <c r="R99" s="214"/>
      <c r="S99" s="214"/>
      <c r="T99" s="214"/>
      <c r="U99" s="214"/>
      <c r="V99" s="214"/>
      <c r="W99" s="214"/>
      <c r="X99" s="214"/>
      <c r="Y99" s="214"/>
    </row>
    <row r="100" spans="1:25" ht="15.75">
      <c r="A100" s="210">
        <v>14</v>
      </c>
      <c r="B100" s="239" t="s">
        <v>215</v>
      </c>
      <c r="C100" s="212"/>
      <c r="D100" s="212"/>
      <c r="E100" s="212"/>
      <c r="F100" s="212"/>
      <c r="G100" s="212"/>
      <c r="H100" s="213"/>
      <c r="I100" s="213"/>
      <c r="J100" s="214"/>
      <c r="K100" s="214"/>
      <c r="L100" s="214"/>
      <c r="M100" s="214"/>
      <c r="N100" s="214"/>
      <c r="O100" s="214"/>
      <c r="P100" s="214"/>
      <c r="Q100" s="214"/>
      <c r="R100" s="214"/>
      <c r="S100" s="214"/>
      <c r="T100" s="214"/>
      <c r="U100" s="214"/>
      <c r="V100" s="214"/>
      <c r="W100" s="214"/>
      <c r="X100" s="214"/>
      <c r="Y100" s="214"/>
    </row>
    <row r="101" spans="1:25" ht="15.75">
      <c r="A101" s="210">
        <v>15</v>
      </c>
      <c r="B101" s="239" t="s">
        <v>216</v>
      </c>
      <c r="C101" s="212"/>
      <c r="D101" s="212"/>
      <c r="E101" s="212"/>
      <c r="F101" s="212"/>
      <c r="G101" s="212"/>
      <c r="H101" s="213"/>
      <c r="I101" s="213"/>
      <c r="J101" s="214"/>
      <c r="K101" s="214"/>
      <c r="L101" s="214"/>
      <c r="M101" s="214"/>
      <c r="N101" s="214"/>
      <c r="O101" s="214"/>
      <c r="P101" s="214"/>
      <c r="Q101" s="214"/>
      <c r="R101" s="214"/>
      <c r="S101" s="214"/>
      <c r="T101" s="214"/>
      <c r="U101" s="214"/>
      <c r="V101" s="214"/>
      <c r="W101" s="214"/>
      <c r="X101" s="214"/>
      <c r="Y101" s="214"/>
    </row>
    <row r="102" spans="1:25" ht="15.75">
      <c r="A102" s="210">
        <v>16</v>
      </c>
      <c r="B102" s="239" t="s">
        <v>217</v>
      </c>
      <c r="C102" s="212"/>
      <c r="D102" s="212"/>
      <c r="E102" s="212"/>
      <c r="F102" s="212"/>
      <c r="G102" s="212"/>
      <c r="H102" s="213"/>
      <c r="I102" s="213"/>
      <c r="J102" s="214"/>
      <c r="K102" s="214"/>
      <c r="L102" s="214"/>
      <c r="M102" s="214"/>
      <c r="N102" s="214"/>
      <c r="O102" s="214"/>
      <c r="P102" s="214"/>
      <c r="Q102" s="214"/>
      <c r="R102" s="214"/>
      <c r="S102" s="214"/>
      <c r="T102" s="214"/>
      <c r="U102" s="214"/>
      <c r="V102" s="214"/>
      <c r="W102" s="214"/>
      <c r="X102" s="214"/>
      <c r="Y102" s="214"/>
    </row>
    <row r="103" spans="1:25" ht="15.75">
      <c r="A103" s="215">
        <v>10</v>
      </c>
      <c r="B103" s="233" t="s">
        <v>218</v>
      </c>
      <c r="C103" s="236">
        <v>29</v>
      </c>
      <c r="D103" s="217">
        <v>440000000</v>
      </c>
      <c r="E103" s="217">
        <v>189000000</v>
      </c>
      <c r="F103" s="217"/>
      <c r="G103" s="217">
        <v>629000000</v>
      </c>
      <c r="H103" s="213"/>
      <c r="I103" s="213"/>
      <c r="J103" s="214"/>
      <c r="K103" s="214"/>
      <c r="L103" s="214"/>
      <c r="M103" s="214"/>
      <c r="N103" s="214"/>
      <c r="O103" s="214"/>
      <c r="P103" s="214"/>
      <c r="Q103" s="214"/>
      <c r="R103" s="214"/>
      <c r="S103" s="214"/>
      <c r="T103" s="214"/>
      <c r="U103" s="214"/>
      <c r="V103" s="214"/>
      <c r="W103" s="214"/>
      <c r="X103" s="214"/>
      <c r="Y103" s="214"/>
    </row>
    <row r="104" spans="1:25" ht="15.75">
      <c r="A104" s="228">
        <v>1</v>
      </c>
      <c r="B104" s="211" t="s">
        <v>219</v>
      </c>
      <c r="C104" s="238"/>
      <c r="D104" s="212"/>
      <c r="E104" s="212"/>
      <c r="F104" s="212"/>
      <c r="G104" s="212"/>
      <c r="H104" s="213"/>
      <c r="I104" s="213"/>
      <c r="J104" s="214"/>
      <c r="K104" s="214"/>
      <c r="L104" s="214"/>
      <c r="M104" s="214"/>
      <c r="N104" s="214"/>
      <c r="O104" s="214"/>
      <c r="P104" s="214"/>
      <c r="Q104" s="214"/>
      <c r="R104" s="214"/>
      <c r="S104" s="214"/>
      <c r="T104" s="214"/>
      <c r="U104" s="214"/>
      <c r="V104" s="214"/>
      <c r="W104" s="214"/>
      <c r="X104" s="214"/>
      <c r="Y104" s="214"/>
    </row>
    <row r="105" spans="1:25" ht="15.75">
      <c r="A105" s="228">
        <v>2</v>
      </c>
      <c r="B105" s="211" t="s">
        <v>220</v>
      </c>
      <c r="C105" s="238"/>
      <c r="D105" s="212"/>
      <c r="E105" s="212"/>
      <c r="F105" s="212"/>
      <c r="G105" s="212"/>
      <c r="H105" s="213"/>
      <c r="I105" s="213"/>
      <c r="J105" s="214"/>
      <c r="K105" s="214"/>
      <c r="L105" s="214"/>
      <c r="M105" s="214"/>
      <c r="N105" s="214"/>
      <c r="O105" s="214"/>
      <c r="P105" s="214"/>
      <c r="Q105" s="214"/>
      <c r="R105" s="214"/>
      <c r="S105" s="214"/>
      <c r="T105" s="214"/>
      <c r="U105" s="214"/>
      <c r="V105" s="214"/>
      <c r="W105" s="214"/>
      <c r="X105" s="214"/>
      <c r="Y105" s="214"/>
    </row>
    <row r="106" spans="1:25" ht="15.75">
      <c r="A106" s="228">
        <v>3</v>
      </c>
      <c r="B106" s="211" t="s">
        <v>221</v>
      </c>
      <c r="C106" s="238"/>
      <c r="D106" s="212"/>
      <c r="E106" s="212"/>
      <c r="F106" s="212"/>
      <c r="G106" s="212"/>
      <c r="H106" s="213"/>
      <c r="I106" s="213"/>
      <c r="J106" s="214"/>
      <c r="K106" s="214"/>
      <c r="L106" s="214"/>
      <c r="M106" s="214"/>
      <c r="N106" s="214"/>
      <c r="O106" s="214"/>
      <c r="P106" s="214"/>
      <c r="Q106" s="214"/>
      <c r="R106" s="214"/>
      <c r="S106" s="214"/>
      <c r="T106" s="214"/>
      <c r="U106" s="214"/>
      <c r="V106" s="214"/>
      <c r="W106" s="214"/>
      <c r="X106" s="214"/>
      <c r="Y106" s="214"/>
    </row>
    <row r="107" spans="1:25" ht="15.75">
      <c r="A107" s="228">
        <v>4</v>
      </c>
      <c r="B107" s="211" t="s">
        <v>222</v>
      </c>
      <c r="C107" s="238"/>
      <c r="D107" s="212"/>
      <c r="E107" s="212"/>
      <c r="F107" s="212"/>
      <c r="G107" s="212"/>
      <c r="H107" s="213"/>
      <c r="I107" s="213"/>
      <c r="J107" s="214"/>
      <c r="K107" s="214"/>
      <c r="L107" s="214"/>
      <c r="M107" s="214"/>
      <c r="N107" s="214"/>
      <c r="O107" s="214"/>
      <c r="P107" s="214"/>
      <c r="Q107" s="214"/>
      <c r="R107" s="214"/>
      <c r="S107" s="214"/>
      <c r="T107" s="214"/>
      <c r="U107" s="214"/>
      <c r="V107" s="214"/>
      <c r="W107" s="214"/>
      <c r="X107" s="214"/>
      <c r="Y107" s="214"/>
    </row>
    <row r="108" spans="1:25" ht="15.75">
      <c r="A108" s="228">
        <v>5</v>
      </c>
      <c r="B108" s="211" t="s">
        <v>223</v>
      </c>
      <c r="C108" s="238"/>
      <c r="D108" s="212"/>
      <c r="E108" s="212"/>
      <c r="F108" s="212"/>
      <c r="G108" s="212"/>
      <c r="H108" s="213"/>
      <c r="I108" s="213"/>
      <c r="J108" s="214"/>
      <c r="K108" s="214"/>
      <c r="L108" s="214"/>
      <c r="M108" s="214"/>
      <c r="N108" s="214"/>
      <c r="O108" s="214"/>
      <c r="P108" s="214"/>
      <c r="Q108" s="214"/>
      <c r="R108" s="214"/>
      <c r="S108" s="214"/>
      <c r="T108" s="214"/>
      <c r="U108" s="214"/>
      <c r="V108" s="214"/>
      <c r="W108" s="214"/>
      <c r="X108" s="214"/>
      <c r="Y108" s="214"/>
    </row>
    <row r="109" spans="1:25" ht="15.75">
      <c r="A109" s="228">
        <v>6</v>
      </c>
      <c r="B109" s="211" t="s">
        <v>224</v>
      </c>
      <c r="C109" s="238"/>
      <c r="D109" s="212"/>
      <c r="E109" s="212"/>
      <c r="F109" s="212"/>
      <c r="G109" s="212"/>
      <c r="H109" s="213"/>
      <c r="I109" s="213"/>
      <c r="J109" s="214"/>
      <c r="K109" s="214"/>
      <c r="L109" s="214"/>
      <c r="M109" s="214"/>
      <c r="N109" s="214"/>
      <c r="O109" s="214"/>
      <c r="P109" s="214"/>
      <c r="Q109" s="214"/>
      <c r="R109" s="214"/>
      <c r="S109" s="214"/>
      <c r="T109" s="214"/>
      <c r="U109" s="214"/>
      <c r="V109" s="214"/>
      <c r="W109" s="214"/>
      <c r="X109" s="214"/>
      <c r="Y109" s="214"/>
    </row>
    <row r="110" spans="1:25" ht="15.75">
      <c r="A110" s="228">
        <v>7</v>
      </c>
      <c r="B110" s="211" t="s">
        <v>225</v>
      </c>
      <c r="C110" s="238"/>
      <c r="D110" s="212"/>
      <c r="E110" s="212"/>
      <c r="F110" s="212"/>
      <c r="G110" s="212"/>
      <c r="H110" s="213"/>
      <c r="I110" s="213"/>
      <c r="J110" s="214"/>
      <c r="K110" s="214"/>
      <c r="L110" s="214"/>
      <c r="M110" s="214"/>
      <c r="N110" s="214"/>
      <c r="O110" s="214"/>
      <c r="P110" s="214"/>
      <c r="Q110" s="214"/>
      <c r="R110" s="214"/>
      <c r="S110" s="214"/>
      <c r="T110" s="214"/>
      <c r="U110" s="214"/>
      <c r="V110" s="214"/>
      <c r="W110" s="214"/>
      <c r="X110" s="214"/>
      <c r="Y110" s="214"/>
    </row>
    <row r="111" spans="1:25" ht="15.75">
      <c r="A111" s="228">
        <v>8</v>
      </c>
      <c r="B111" s="211" t="s">
        <v>226</v>
      </c>
      <c r="C111" s="238"/>
      <c r="D111" s="212"/>
      <c r="E111" s="212"/>
      <c r="F111" s="212"/>
      <c r="G111" s="212"/>
      <c r="H111" s="213"/>
      <c r="I111" s="213"/>
      <c r="J111" s="214"/>
      <c r="K111" s="214"/>
      <c r="L111" s="214"/>
      <c r="M111" s="214"/>
      <c r="N111" s="214"/>
      <c r="O111" s="214"/>
      <c r="P111" s="214"/>
      <c r="Q111" s="214"/>
      <c r="R111" s="214"/>
      <c r="S111" s="214"/>
      <c r="T111" s="214"/>
      <c r="U111" s="214"/>
      <c r="V111" s="214"/>
      <c r="W111" s="214"/>
      <c r="X111" s="214"/>
      <c r="Y111" s="214"/>
    </row>
    <row r="112" spans="1:25" ht="15.75">
      <c r="A112" s="228">
        <v>9</v>
      </c>
      <c r="B112" s="211" t="s">
        <v>227</v>
      </c>
      <c r="C112" s="238"/>
      <c r="D112" s="212"/>
      <c r="E112" s="212"/>
      <c r="F112" s="212"/>
      <c r="G112" s="212"/>
      <c r="H112" s="213"/>
      <c r="I112" s="213"/>
      <c r="J112" s="214"/>
      <c r="K112" s="214"/>
      <c r="L112" s="214"/>
      <c r="M112" s="214"/>
      <c r="N112" s="214"/>
      <c r="O112" s="214"/>
      <c r="P112" s="214"/>
      <c r="Q112" s="214"/>
      <c r="R112" s="214"/>
      <c r="S112" s="214"/>
      <c r="T112" s="214"/>
      <c r="U112" s="214"/>
      <c r="V112" s="214"/>
      <c r="W112" s="214"/>
      <c r="X112" s="214"/>
      <c r="Y112" s="214"/>
    </row>
    <row r="113" spans="1:25" ht="15.75">
      <c r="A113" s="228">
        <v>10</v>
      </c>
      <c r="B113" s="211" t="s">
        <v>228</v>
      </c>
      <c r="C113" s="238"/>
      <c r="D113" s="212"/>
      <c r="E113" s="212"/>
      <c r="F113" s="212"/>
      <c r="G113" s="212"/>
      <c r="H113" s="213"/>
      <c r="I113" s="213"/>
      <c r="J113" s="214"/>
      <c r="K113" s="214"/>
      <c r="L113" s="214"/>
      <c r="M113" s="214"/>
      <c r="N113" s="214"/>
      <c r="O113" s="214"/>
      <c r="P113" s="214"/>
      <c r="Q113" s="214"/>
      <c r="R113" s="214"/>
      <c r="S113" s="214"/>
      <c r="T113" s="214"/>
      <c r="U113" s="214"/>
      <c r="V113" s="214"/>
      <c r="W113" s="214"/>
      <c r="X113" s="214"/>
      <c r="Y113" s="214"/>
    </row>
    <row r="114" spans="1:25" ht="15.75">
      <c r="A114" s="228">
        <v>11</v>
      </c>
      <c r="B114" s="211" t="s">
        <v>229</v>
      </c>
      <c r="C114" s="238"/>
      <c r="D114" s="212"/>
      <c r="E114" s="212"/>
      <c r="F114" s="212"/>
      <c r="G114" s="212"/>
      <c r="H114" s="213"/>
      <c r="I114" s="213"/>
      <c r="J114" s="214"/>
      <c r="K114" s="214"/>
      <c r="L114" s="214"/>
      <c r="M114" s="214"/>
      <c r="N114" s="214"/>
      <c r="O114" s="214"/>
      <c r="P114" s="214"/>
      <c r="Q114" s="214"/>
      <c r="R114" s="214"/>
      <c r="S114" s="214"/>
      <c r="T114" s="214"/>
      <c r="U114" s="214"/>
      <c r="V114" s="214"/>
      <c r="W114" s="214"/>
      <c r="X114" s="214"/>
      <c r="Y114" s="214"/>
    </row>
    <row r="115" spans="1:25" ht="15.75">
      <c r="A115" s="228">
        <v>12</v>
      </c>
      <c r="B115" s="211" t="s">
        <v>230</v>
      </c>
      <c r="C115" s="238"/>
      <c r="D115" s="212"/>
      <c r="E115" s="212"/>
      <c r="F115" s="212"/>
      <c r="G115" s="212"/>
      <c r="H115" s="213"/>
      <c r="I115" s="213"/>
      <c r="J115" s="214"/>
      <c r="K115" s="214"/>
      <c r="L115" s="214"/>
      <c r="M115" s="214"/>
      <c r="N115" s="214"/>
      <c r="O115" s="214"/>
      <c r="P115" s="214"/>
      <c r="Q115" s="214"/>
      <c r="R115" s="214"/>
      <c r="S115" s="214"/>
      <c r="T115" s="214"/>
      <c r="U115" s="214"/>
      <c r="V115" s="214"/>
      <c r="W115" s="214"/>
      <c r="X115" s="214"/>
      <c r="Y115" s="214"/>
    </row>
    <row r="116" spans="1:25" ht="15.75">
      <c r="A116" s="228">
        <v>13</v>
      </c>
      <c r="B116" s="211" t="s">
        <v>231</v>
      </c>
      <c r="C116" s="238"/>
      <c r="D116" s="212"/>
      <c r="E116" s="212"/>
      <c r="F116" s="212"/>
      <c r="G116" s="212"/>
      <c r="H116" s="213"/>
      <c r="I116" s="213"/>
      <c r="J116" s="214"/>
      <c r="K116" s="214"/>
      <c r="L116" s="214"/>
      <c r="M116" s="214"/>
      <c r="N116" s="214"/>
      <c r="O116" s="214"/>
      <c r="P116" s="214"/>
      <c r="Q116" s="214"/>
      <c r="R116" s="214"/>
      <c r="S116" s="214"/>
      <c r="T116" s="214"/>
      <c r="U116" s="214"/>
      <c r="V116" s="214"/>
      <c r="W116" s="214"/>
      <c r="X116" s="214"/>
      <c r="Y116" s="214"/>
    </row>
    <row r="117" spans="1:25" ht="15.75">
      <c r="A117" s="228">
        <v>14</v>
      </c>
      <c r="B117" s="211" t="s">
        <v>232</v>
      </c>
      <c r="C117" s="238"/>
      <c r="D117" s="212"/>
      <c r="E117" s="212"/>
      <c r="F117" s="212"/>
      <c r="G117" s="212"/>
      <c r="H117" s="213"/>
      <c r="I117" s="213"/>
      <c r="J117" s="214"/>
      <c r="K117" s="214"/>
      <c r="L117" s="214"/>
      <c r="M117" s="214"/>
      <c r="N117" s="214"/>
      <c r="O117" s="214"/>
      <c r="P117" s="214"/>
      <c r="Q117" s="214"/>
      <c r="R117" s="214"/>
      <c r="S117" s="214"/>
      <c r="T117" s="214"/>
      <c r="U117" s="214"/>
      <c r="V117" s="214"/>
      <c r="W117" s="214"/>
      <c r="X117" s="214"/>
      <c r="Y117" s="214"/>
    </row>
    <row r="118" spans="1:25" ht="15.75">
      <c r="A118" s="228">
        <v>15</v>
      </c>
      <c r="B118" s="211" t="s">
        <v>233</v>
      </c>
      <c r="C118" s="212"/>
      <c r="D118" s="212"/>
      <c r="E118" s="212"/>
      <c r="F118" s="212"/>
      <c r="G118" s="212"/>
      <c r="H118" s="213"/>
      <c r="I118" s="213"/>
      <c r="J118" s="214"/>
      <c r="K118" s="214"/>
      <c r="L118" s="214"/>
      <c r="M118" s="214"/>
      <c r="N118" s="214"/>
      <c r="O118" s="214"/>
      <c r="P118" s="214"/>
      <c r="Q118" s="214"/>
      <c r="R118" s="214"/>
      <c r="S118" s="214"/>
      <c r="T118" s="214"/>
      <c r="U118" s="214"/>
      <c r="V118" s="214"/>
      <c r="W118" s="214"/>
      <c r="X118" s="214"/>
      <c r="Y118" s="214"/>
    </row>
    <row r="119" spans="1:25" ht="15.75">
      <c r="A119" s="228">
        <v>16</v>
      </c>
      <c r="B119" s="211" t="s">
        <v>234</v>
      </c>
      <c r="C119" s="212"/>
      <c r="D119" s="212"/>
      <c r="E119" s="212"/>
      <c r="F119" s="212"/>
      <c r="G119" s="212"/>
      <c r="H119" s="213"/>
      <c r="I119" s="213"/>
      <c r="J119" s="214"/>
      <c r="K119" s="214"/>
      <c r="L119" s="214"/>
      <c r="M119" s="214"/>
      <c r="N119" s="214"/>
      <c r="O119" s="214"/>
      <c r="P119" s="214"/>
      <c r="Q119" s="214"/>
      <c r="R119" s="214"/>
      <c r="S119" s="214"/>
      <c r="T119" s="214"/>
      <c r="U119" s="214"/>
      <c r="V119" s="214"/>
      <c r="W119" s="214"/>
      <c r="X119" s="214"/>
      <c r="Y119" s="214"/>
    </row>
    <row r="120" spans="1:25" ht="15.75">
      <c r="A120" s="228">
        <v>17</v>
      </c>
      <c r="B120" s="211" t="s">
        <v>235</v>
      </c>
      <c r="C120" s="212"/>
      <c r="D120" s="212"/>
      <c r="E120" s="212"/>
      <c r="F120" s="212"/>
      <c r="G120" s="212"/>
      <c r="H120" s="213"/>
      <c r="I120" s="213"/>
      <c r="J120" s="214"/>
      <c r="K120" s="214"/>
      <c r="L120" s="214"/>
      <c r="M120" s="214"/>
      <c r="N120" s="214"/>
      <c r="O120" s="214"/>
      <c r="P120" s="214"/>
      <c r="Q120" s="214"/>
      <c r="R120" s="214"/>
      <c r="S120" s="214"/>
      <c r="T120" s="214"/>
      <c r="U120" s="214"/>
      <c r="V120" s="214"/>
      <c r="W120" s="214"/>
      <c r="X120" s="214"/>
      <c r="Y120" s="214"/>
    </row>
    <row r="121" spans="1:25" ht="15.75">
      <c r="A121" s="228">
        <v>18</v>
      </c>
      <c r="B121" s="211" t="s">
        <v>236</v>
      </c>
      <c r="C121" s="212"/>
      <c r="D121" s="212"/>
      <c r="E121" s="212"/>
      <c r="F121" s="212"/>
      <c r="G121" s="212"/>
      <c r="H121" s="213"/>
      <c r="I121" s="213"/>
      <c r="J121" s="214"/>
      <c r="K121" s="214"/>
      <c r="L121" s="214"/>
      <c r="M121" s="214"/>
      <c r="N121" s="214"/>
      <c r="O121" s="214"/>
      <c r="P121" s="214"/>
      <c r="Q121" s="214"/>
      <c r="R121" s="214"/>
      <c r="S121" s="214"/>
      <c r="T121" s="214"/>
      <c r="U121" s="214"/>
      <c r="V121" s="214"/>
      <c r="W121" s="214"/>
      <c r="X121" s="214"/>
      <c r="Y121" s="214"/>
    </row>
    <row r="122" spans="1:25" ht="15.75">
      <c r="A122" s="228">
        <v>19</v>
      </c>
      <c r="B122" s="211" t="s">
        <v>237</v>
      </c>
      <c r="C122" s="212"/>
      <c r="D122" s="212"/>
      <c r="E122" s="212"/>
      <c r="F122" s="212"/>
      <c r="G122" s="212"/>
      <c r="H122" s="213"/>
      <c r="I122" s="213"/>
      <c r="J122" s="214"/>
      <c r="K122" s="214"/>
      <c r="L122" s="214"/>
      <c r="M122" s="214"/>
      <c r="N122" s="214"/>
      <c r="O122" s="214"/>
      <c r="P122" s="214"/>
      <c r="Q122" s="214"/>
      <c r="R122" s="214"/>
      <c r="S122" s="214"/>
      <c r="T122" s="214"/>
      <c r="U122" s="214"/>
      <c r="V122" s="214"/>
      <c r="W122" s="214"/>
      <c r="X122" s="214"/>
      <c r="Y122" s="214"/>
    </row>
    <row r="123" spans="1:25" ht="15.75">
      <c r="A123" s="228">
        <v>20</v>
      </c>
      <c r="B123" s="211" t="s">
        <v>238</v>
      </c>
      <c r="C123" s="212"/>
      <c r="D123" s="212"/>
      <c r="E123" s="212"/>
      <c r="F123" s="212"/>
      <c r="G123" s="212"/>
      <c r="H123" s="213"/>
      <c r="I123" s="213"/>
      <c r="J123" s="214"/>
      <c r="K123" s="214"/>
      <c r="L123" s="214"/>
      <c r="M123" s="214"/>
      <c r="N123" s="214"/>
      <c r="O123" s="214"/>
      <c r="P123" s="214"/>
      <c r="Q123" s="214"/>
      <c r="R123" s="214"/>
      <c r="S123" s="214"/>
      <c r="T123" s="214"/>
      <c r="U123" s="214"/>
      <c r="V123" s="214"/>
      <c r="W123" s="214"/>
      <c r="X123" s="214"/>
      <c r="Y123" s="214"/>
    </row>
    <row r="124" spans="1:25" ht="15.75">
      <c r="A124" s="228">
        <v>21</v>
      </c>
      <c r="B124" s="211" t="s">
        <v>239</v>
      </c>
      <c r="C124" s="212"/>
      <c r="D124" s="212"/>
      <c r="E124" s="212"/>
      <c r="F124" s="212"/>
      <c r="G124" s="212"/>
      <c r="H124" s="213"/>
      <c r="I124" s="213"/>
      <c r="J124" s="214"/>
      <c r="K124" s="214"/>
      <c r="L124" s="214"/>
      <c r="M124" s="214"/>
      <c r="N124" s="214"/>
      <c r="O124" s="214"/>
      <c r="P124" s="214"/>
      <c r="Q124" s="214"/>
      <c r="R124" s="214"/>
      <c r="S124" s="214"/>
      <c r="T124" s="214"/>
      <c r="U124" s="214"/>
      <c r="V124" s="214"/>
      <c r="W124" s="214"/>
      <c r="X124" s="214"/>
      <c r="Y124" s="214"/>
    </row>
    <row r="125" spans="1:25" ht="15.75">
      <c r="A125" s="228">
        <v>22</v>
      </c>
      <c r="B125" s="211" t="s">
        <v>240</v>
      </c>
      <c r="C125" s="212"/>
      <c r="D125" s="212"/>
      <c r="E125" s="212"/>
      <c r="F125" s="212"/>
      <c r="G125" s="212"/>
      <c r="H125" s="213"/>
      <c r="I125" s="213"/>
      <c r="J125" s="214"/>
      <c r="K125" s="214"/>
      <c r="L125" s="214"/>
      <c r="M125" s="214"/>
      <c r="N125" s="214"/>
      <c r="O125" s="214"/>
      <c r="P125" s="214"/>
      <c r="Q125" s="214"/>
      <c r="R125" s="214"/>
      <c r="S125" s="214"/>
      <c r="T125" s="214"/>
      <c r="U125" s="214"/>
      <c r="V125" s="214"/>
      <c r="W125" s="214"/>
      <c r="X125" s="214"/>
      <c r="Y125" s="214"/>
    </row>
    <row r="126" spans="1:25" ht="15.75">
      <c r="A126" s="228">
        <v>23</v>
      </c>
      <c r="B126" s="211" t="s">
        <v>241</v>
      </c>
      <c r="C126" s="212"/>
      <c r="D126" s="212"/>
      <c r="E126" s="212"/>
      <c r="F126" s="212"/>
      <c r="G126" s="212"/>
      <c r="H126" s="213"/>
      <c r="I126" s="213"/>
      <c r="J126" s="214"/>
      <c r="K126" s="214"/>
      <c r="L126" s="214"/>
      <c r="M126" s="214"/>
      <c r="N126" s="214"/>
      <c r="O126" s="214"/>
      <c r="P126" s="214"/>
      <c r="Q126" s="214"/>
      <c r="R126" s="214"/>
      <c r="S126" s="214"/>
      <c r="T126" s="214"/>
      <c r="U126" s="214"/>
      <c r="V126" s="214"/>
      <c r="W126" s="214"/>
      <c r="X126" s="214"/>
      <c r="Y126" s="214"/>
    </row>
    <row r="127" spans="1:25" ht="15.75">
      <c r="A127" s="228">
        <v>24</v>
      </c>
      <c r="B127" s="211" t="s">
        <v>242</v>
      </c>
      <c r="C127" s="212"/>
      <c r="D127" s="212"/>
      <c r="E127" s="212"/>
      <c r="F127" s="212"/>
      <c r="G127" s="212"/>
      <c r="H127" s="213"/>
      <c r="I127" s="213"/>
      <c r="J127" s="214"/>
      <c r="K127" s="214"/>
      <c r="L127" s="214"/>
      <c r="M127" s="214"/>
      <c r="N127" s="214"/>
      <c r="O127" s="214"/>
      <c r="P127" s="214"/>
      <c r="Q127" s="214"/>
      <c r="R127" s="214"/>
      <c r="S127" s="214"/>
      <c r="T127" s="214"/>
      <c r="U127" s="214"/>
      <c r="V127" s="214"/>
      <c r="W127" s="214"/>
      <c r="X127" s="214"/>
      <c r="Y127" s="214"/>
    </row>
    <row r="128" spans="1:25" ht="15.75">
      <c r="A128" s="228">
        <v>25</v>
      </c>
      <c r="B128" s="211" t="s">
        <v>243</v>
      </c>
      <c r="C128" s="212"/>
      <c r="D128" s="212"/>
      <c r="E128" s="212"/>
      <c r="F128" s="212"/>
      <c r="G128" s="212"/>
      <c r="H128" s="213"/>
      <c r="I128" s="213"/>
      <c r="J128" s="214"/>
      <c r="K128" s="214"/>
      <c r="L128" s="214"/>
      <c r="M128" s="214"/>
      <c r="N128" s="214"/>
      <c r="O128" s="214"/>
      <c r="P128" s="214"/>
      <c r="Q128" s="214"/>
      <c r="R128" s="214"/>
      <c r="S128" s="214"/>
      <c r="T128" s="214"/>
      <c r="U128" s="214"/>
      <c r="V128" s="214"/>
      <c r="W128" s="214"/>
      <c r="X128" s="214"/>
      <c r="Y128" s="214"/>
    </row>
    <row r="129" spans="1:25" ht="15.75">
      <c r="A129" s="228">
        <v>26</v>
      </c>
      <c r="B129" s="211" t="s">
        <v>244</v>
      </c>
      <c r="C129" s="212"/>
      <c r="D129" s="212"/>
      <c r="E129" s="212"/>
      <c r="F129" s="212"/>
      <c r="G129" s="212"/>
      <c r="H129" s="213"/>
      <c r="I129" s="213"/>
      <c r="J129" s="214"/>
      <c r="K129" s="214"/>
      <c r="L129" s="214"/>
      <c r="M129" s="214"/>
      <c r="N129" s="214"/>
      <c r="O129" s="214"/>
      <c r="P129" s="214"/>
      <c r="Q129" s="214"/>
      <c r="R129" s="214"/>
      <c r="S129" s="214"/>
      <c r="T129" s="214"/>
      <c r="U129" s="214"/>
      <c r="V129" s="214"/>
      <c r="W129" s="214"/>
      <c r="X129" s="214"/>
      <c r="Y129" s="214"/>
    </row>
    <row r="130" spans="1:25" ht="15.75">
      <c r="A130" s="228">
        <v>27</v>
      </c>
      <c r="B130" s="211" t="s">
        <v>245</v>
      </c>
      <c r="C130" s="212"/>
      <c r="D130" s="212"/>
      <c r="E130" s="212"/>
      <c r="F130" s="212"/>
      <c r="G130" s="212"/>
      <c r="H130" s="213"/>
      <c r="I130" s="213"/>
      <c r="J130" s="214"/>
      <c r="K130" s="214"/>
      <c r="L130" s="214"/>
      <c r="M130" s="214"/>
      <c r="N130" s="214"/>
      <c r="O130" s="214"/>
      <c r="P130" s="214"/>
      <c r="Q130" s="214"/>
      <c r="R130" s="214"/>
      <c r="S130" s="214"/>
      <c r="T130" s="214"/>
      <c r="U130" s="214"/>
      <c r="V130" s="214"/>
      <c r="W130" s="214"/>
      <c r="X130" s="214"/>
      <c r="Y130" s="214"/>
    </row>
    <row r="131" spans="1:25" ht="15.75">
      <c r="A131" s="210">
        <v>28</v>
      </c>
      <c r="B131" s="211" t="s">
        <v>246</v>
      </c>
      <c r="C131" s="212"/>
      <c r="D131" s="212"/>
      <c r="E131" s="212"/>
      <c r="F131" s="212"/>
      <c r="G131" s="212"/>
      <c r="H131" s="213"/>
      <c r="I131" s="213"/>
      <c r="J131" s="214"/>
      <c r="K131" s="214"/>
      <c r="L131" s="214"/>
      <c r="M131" s="214"/>
      <c r="N131" s="214"/>
      <c r="O131" s="214"/>
      <c r="P131" s="214"/>
      <c r="Q131" s="214"/>
      <c r="R131" s="214"/>
      <c r="S131" s="214"/>
      <c r="T131" s="214"/>
      <c r="U131" s="214"/>
      <c r="V131" s="214"/>
      <c r="W131" s="214"/>
      <c r="X131" s="214"/>
      <c r="Y131" s="214"/>
    </row>
    <row r="132" spans="1:25" ht="15.75">
      <c r="A132" s="215">
        <v>11</v>
      </c>
      <c r="B132" s="233" t="s">
        <v>247</v>
      </c>
      <c r="C132" s="236">
        <v>9</v>
      </c>
      <c r="D132" s="217">
        <v>198000000</v>
      </c>
      <c r="E132" s="217"/>
      <c r="F132" s="217"/>
      <c r="G132" s="217">
        <v>198000000</v>
      </c>
      <c r="H132" s="213"/>
      <c r="I132" s="213"/>
      <c r="J132" s="214"/>
      <c r="K132" s="214"/>
      <c r="L132" s="214"/>
      <c r="M132" s="214"/>
      <c r="N132" s="214"/>
      <c r="O132" s="214"/>
      <c r="P132" s="214"/>
      <c r="Q132" s="214"/>
      <c r="R132" s="214"/>
      <c r="S132" s="214"/>
      <c r="T132" s="214"/>
      <c r="U132" s="214"/>
      <c r="V132" s="214"/>
      <c r="W132" s="214"/>
      <c r="X132" s="214"/>
      <c r="Y132" s="214"/>
    </row>
    <row r="133" spans="1:25" ht="15.75">
      <c r="A133" s="228">
        <v>1</v>
      </c>
      <c r="B133" s="211" t="s">
        <v>248</v>
      </c>
      <c r="C133" s="238"/>
      <c r="D133" s="212"/>
      <c r="E133" s="212"/>
      <c r="F133" s="212"/>
      <c r="G133" s="212"/>
      <c r="H133" s="213"/>
      <c r="I133" s="213"/>
      <c r="J133" s="214"/>
      <c r="K133" s="214"/>
      <c r="L133" s="214"/>
      <c r="M133" s="214"/>
      <c r="N133" s="214"/>
      <c r="O133" s="214"/>
      <c r="P133" s="214"/>
      <c r="Q133" s="214"/>
      <c r="R133" s="214"/>
      <c r="S133" s="214"/>
      <c r="T133" s="214"/>
      <c r="U133" s="214"/>
      <c r="V133" s="214"/>
      <c r="W133" s="214"/>
      <c r="X133" s="214"/>
      <c r="Y133" s="214"/>
    </row>
    <row r="134" spans="1:25" ht="15.75">
      <c r="A134" s="210">
        <v>2</v>
      </c>
      <c r="B134" s="211" t="s">
        <v>249</v>
      </c>
      <c r="C134" s="212"/>
      <c r="D134" s="212"/>
      <c r="E134" s="212"/>
      <c r="F134" s="212"/>
      <c r="G134" s="212"/>
      <c r="H134" s="213"/>
      <c r="I134" s="213"/>
      <c r="J134" s="214"/>
      <c r="K134" s="214"/>
      <c r="L134" s="214"/>
      <c r="M134" s="214"/>
      <c r="N134" s="214"/>
      <c r="O134" s="214"/>
      <c r="P134" s="214"/>
      <c r="Q134" s="214"/>
      <c r="R134" s="214"/>
      <c r="S134" s="214"/>
      <c r="T134" s="214"/>
      <c r="U134" s="214"/>
      <c r="V134" s="214"/>
      <c r="W134" s="214"/>
      <c r="X134" s="214"/>
      <c r="Y134" s="214"/>
    </row>
    <row r="135" spans="1:25" ht="15.75">
      <c r="A135" s="210">
        <v>3</v>
      </c>
      <c r="B135" s="211" t="s">
        <v>250</v>
      </c>
      <c r="C135" s="212"/>
      <c r="D135" s="212"/>
      <c r="E135" s="212"/>
      <c r="F135" s="212"/>
      <c r="G135" s="212"/>
      <c r="H135" s="213"/>
      <c r="I135" s="213"/>
      <c r="J135" s="214"/>
      <c r="K135" s="214"/>
      <c r="L135" s="214"/>
      <c r="M135" s="214"/>
      <c r="N135" s="214"/>
      <c r="O135" s="214"/>
      <c r="P135" s="214"/>
      <c r="Q135" s="214"/>
      <c r="R135" s="214"/>
      <c r="S135" s="214"/>
      <c r="T135" s="214"/>
      <c r="U135" s="214"/>
      <c r="V135" s="214"/>
      <c r="W135" s="214"/>
      <c r="X135" s="214"/>
      <c r="Y135" s="214"/>
    </row>
    <row r="136" spans="1:25" ht="15.75">
      <c r="A136" s="210">
        <v>4</v>
      </c>
      <c r="B136" s="211" t="s">
        <v>251</v>
      </c>
      <c r="C136" s="212"/>
      <c r="D136" s="212"/>
      <c r="E136" s="212"/>
      <c r="F136" s="212"/>
      <c r="G136" s="212"/>
      <c r="H136" s="213"/>
      <c r="I136" s="213"/>
      <c r="J136" s="214"/>
      <c r="K136" s="214"/>
      <c r="L136" s="214"/>
      <c r="M136" s="214"/>
      <c r="N136" s="214"/>
      <c r="O136" s="214"/>
      <c r="P136" s="214"/>
      <c r="Q136" s="214"/>
      <c r="R136" s="214"/>
      <c r="S136" s="214"/>
      <c r="T136" s="214"/>
      <c r="U136" s="214"/>
      <c r="V136" s="214"/>
      <c r="W136" s="214"/>
      <c r="X136" s="214"/>
      <c r="Y136" s="214"/>
    </row>
    <row r="137" spans="1:25" ht="15.75">
      <c r="A137" s="210">
        <v>5</v>
      </c>
      <c r="B137" s="211" t="s">
        <v>252</v>
      </c>
      <c r="C137" s="212"/>
      <c r="D137" s="212"/>
      <c r="E137" s="212"/>
      <c r="F137" s="212"/>
      <c r="G137" s="212"/>
      <c r="H137" s="213"/>
      <c r="I137" s="213"/>
      <c r="J137" s="214"/>
      <c r="K137" s="214"/>
      <c r="L137" s="214"/>
      <c r="M137" s="214"/>
      <c r="N137" s="214"/>
      <c r="O137" s="214"/>
      <c r="P137" s="214"/>
      <c r="Q137" s="214"/>
      <c r="R137" s="214"/>
      <c r="S137" s="214"/>
      <c r="T137" s="214"/>
      <c r="U137" s="214"/>
      <c r="V137" s="214"/>
      <c r="W137" s="214"/>
      <c r="X137" s="214"/>
      <c r="Y137" s="214"/>
    </row>
    <row r="138" spans="1:25" ht="15.75">
      <c r="A138" s="210">
        <v>6</v>
      </c>
      <c r="B138" s="211" t="s">
        <v>253</v>
      </c>
      <c r="C138" s="212"/>
      <c r="D138" s="212"/>
      <c r="E138" s="212"/>
      <c r="F138" s="212"/>
      <c r="G138" s="212"/>
      <c r="H138" s="213"/>
      <c r="I138" s="213"/>
      <c r="J138" s="214"/>
      <c r="K138" s="214"/>
      <c r="L138" s="214"/>
      <c r="M138" s="214"/>
      <c r="N138" s="214"/>
      <c r="O138" s="214"/>
      <c r="P138" s="214"/>
      <c r="Q138" s="214"/>
      <c r="R138" s="214"/>
      <c r="S138" s="214"/>
      <c r="T138" s="214"/>
      <c r="U138" s="214"/>
      <c r="V138" s="214"/>
      <c r="W138" s="214"/>
      <c r="X138" s="214"/>
      <c r="Y138" s="214"/>
    </row>
    <row r="139" spans="1:25" ht="15.75">
      <c r="A139" s="210">
        <v>7</v>
      </c>
      <c r="B139" s="211" t="s">
        <v>254</v>
      </c>
      <c r="C139" s="212"/>
      <c r="D139" s="212"/>
      <c r="E139" s="212"/>
      <c r="F139" s="212"/>
      <c r="G139" s="212"/>
      <c r="H139" s="213"/>
      <c r="I139" s="213"/>
      <c r="J139" s="214"/>
      <c r="K139" s="214"/>
      <c r="L139" s="214"/>
      <c r="M139" s="214"/>
      <c r="N139" s="214"/>
      <c r="O139" s="214"/>
      <c r="P139" s="214"/>
      <c r="Q139" s="214"/>
      <c r="R139" s="214"/>
      <c r="S139" s="214"/>
      <c r="T139" s="214"/>
      <c r="U139" s="214"/>
      <c r="V139" s="214"/>
      <c r="W139" s="214"/>
      <c r="X139" s="214"/>
      <c r="Y139" s="214"/>
    </row>
    <row r="140" spans="1:25" ht="15.75">
      <c r="A140" s="210">
        <v>8</v>
      </c>
      <c r="B140" s="211" t="s">
        <v>255</v>
      </c>
      <c r="C140" s="212"/>
      <c r="D140" s="212"/>
      <c r="E140" s="212"/>
      <c r="F140" s="212"/>
      <c r="G140" s="212"/>
      <c r="H140" s="213"/>
      <c r="I140" s="213"/>
      <c r="J140" s="214"/>
      <c r="K140" s="214"/>
      <c r="L140" s="214"/>
      <c r="M140" s="214"/>
      <c r="N140" s="214"/>
      <c r="O140" s="214"/>
      <c r="P140" s="214"/>
      <c r="Q140" s="214"/>
      <c r="R140" s="214"/>
      <c r="S140" s="214"/>
      <c r="T140" s="214"/>
      <c r="U140" s="214"/>
      <c r="V140" s="214"/>
      <c r="W140" s="214"/>
      <c r="X140" s="214"/>
      <c r="Y140" s="214"/>
    </row>
    <row r="141" spans="1:25" ht="15.75">
      <c r="A141" s="210">
        <v>9</v>
      </c>
      <c r="B141" s="211" t="s">
        <v>256</v>
      </c>
      <c r="C141" s="212"/>
      <c r="D141" s="212"/>
      <c r="E141" s="212"/>
      <c r="F141" s="212"/>
      <c r="G141" s="212"/>
      <c r="H141" s="213"/>
      <c r="I141" s="213"/>
      <c r="J141" s="214"/>
      <c r="K141" s="214"/>
      <c r="L141" s="214"/>
      <c r="M141" s="214"/>
      <c r="N141" s="214"/>
      <c r="O141" s="214"/>
      <c r="P141" s="214"/>
      <c r="Q141" s="214"/>
      <c r="R141" s="214"/>
      <c r="S141" s="214"/>
      <c r="T141" s="214"/>
      <c r="U141" s="214"/>
      <c r="V141" s="214"/>
      <c r="W141" s="214"/>
      <c r="X141" s="214"/>
      <c r="Y141" s="214"/>
    </row>
    <row r="142" spans="1:25" ht="15.75">
      <c r="A142" s="210">
        <v>10</v>
      </c>
      <c r="B142" s="211" t="s">
        <v>257</v>
      </c>
      <c r="C142" s="212"/>
      <c r="D142" s="212"/>
      <c r="E142" s="212"/>
      <c r="F142" s="212"/>
      <c r="G142" s="212"/>
      <c r="H142" s="213"/>
      <c r="I142" s="213"/>
      <c r="J142" s="214"/>
      <c r="K142" s="214"/>
      <c r="L142" s="214"/>
      <c r="M142" s="214"/>
      <c r="N142" s="214"/>
      <c r="O142" s="214"/>
      <c r="P142" s="214"/>
      <c r="Q142" s="214"/>
      <c r="R142" s="214"/>
      <c r="S142" s="214"/>
      <c r="T142" s="214"/>
      <c r="U142" s="214"/>
      <c r="V142" s="214"/>
      <c r="W142" s="214"/>
      <c r="X142" s="214"/>
      <c r="Y142" s="214"/>
    </row>
    <row r="143" spans="1:25" ht="15.75">
      <c r="A143" s="215">
        <v>12</v>
      </c>
      <c r="B143" s="233" t="s">
        <v>258</v>
      </c>
      <c r="C143" s="236">
        <v>10</v>
      </c>
      <c r="D143" s="217">
        <v>220000000</v>
      </c>
      <c r="E143" s="217"/>
      <c r="F143" s="217"/>
      <c r="G143" s="217">
        <v>220000000</v>
      </c>
      <c r="H143" s="213"/>
      <c r="I143" s="213"/>
      <c r="J143" s="214"/>
      <c r="K143" s="214"/>
      <c r="L143" s="214"/>
      <c r="M143" s="214"/>
      <c r="N143" s="214"/>
      <c r="O143" s="214"/>
      <c r="P143" s="214"/>
      <c r="Q143" s="214"/>
      <c r="R143" s="214"/>
      <c r="S143" s="214"/>
      <c r="T143" s="214"/>
      <c r="U143" s="214"/>
      <c r="V143" s="214"/>
      <c r="W143" s="214"/>
      <c r="X143" s="214"/>
      <c r="Y143" s="214"/>
    </row>
    <row r="144" spans="1:25" ht="15.75">
      <c r="A144" s="228">
        <v>1</v>
      </c>
      <c r="B144" s="224" t="s">
        <v>259</v>
      </c>
      <c r="C144" s="238"/>
      <c r="D144" s="212"/>
      <c r="E144" s="212"/>
      <c r="F144" s="212"/>
      <c r="G144" s="212"/>
      <c r="H144" s="213"/>
      <c r="I144" s="213"/>
      <c r="J144" s="214"/>
      <c r="K144" s="214"/>
      <c r="L144" s="214"/>
      <c r="M144" s="214"/>
      <c r="N144" s="214"/>
      <c r="O144" s="214"/>
      <c r="P144" s="214"/>
      <c r="Q144" s="214"/>
      <c r="R144" s="214"/>
      <c r="S144" s="214"/>
      <c r="T144" s="214"/>
      <c r="U144" s="214"/>
      <c r="V144" s="214"/>
      <c r="W144" s="214"/>
      <c r="X144" s="214"/>
      <c r="Y144" s="214"/>
    </row>
    <row r="145" spans="1:25" ht="15.75">
      <c r="A145" s="228">
        <v>2</v>
      </c>
      <c r="B145" s="240" t="s">
        <v>260</v>
      </c>
      <c r="C145" s="238"/>
      <c r="D145" s="212"/>
      <c r="E145" s="212"/>
      <c r="F145" s="212"/>
      <c r="G145" s="212"/>
      <c r="H145" s="213"/>
      <c r="I145" s="213"/>
      <c r="J145" s="214"/>
      <c r="K145" s="214"/>
      <c r="L145" s="214"/>
      <c r="M145" s="214"/>
      <c r="N145" s="214"/>
      <c r="O145" s="214"/>
      <c r="P145" s="214"/>
      <c r="Q145" s="214"/>
      <c r="R145" s="214"/>
      <c r="S145" s="214"/>
      <c r="T145" s="214"/>
      <c r="U145" s="214"/>
      <c r="V145" s="214"/>
      <c r="W145" s="214"/>
      <c r="X145" s="214"/>
      <c r="Y145" s="214"/>
    </row>
    <row r="146" spans="1:25" ht="15.75">
      <c r="A146" s="228">
        <v>3</v>
      </c>
      <c r="B146" s="224" t="s">
        <v>261</v>
      </c>
      <c r="C146" s="238"/>
      <c r="D146" s="212"/>
      <c r="E146" s="212"/>
      <c r="F146" s="212"/>
      <c r="G146" s="212"/>
      <c r="H146" s="213"/>
      <c r="I146" s="213"/>
      <c r="J146" s="214"/>
      <c r="K146" s="214"/>
      <c r="L146" s="214"/>
      <c r="M146" s="214"/>
      <c r="N146" s="214"/>
      <c r="O146" s="214"/>
      <c r="P146" s="214"/>
      <c r="Q146" s="214"/>
      <c r="R146" s="214"/>
      <c r="S146" s="214"/>
      <c r="T146" s="214"/>
      <c r="U146" s="214"/>
      <c r="V146" s="214"/>
      <c r="W146" s="214"/>
      <c r="X146" s="214"/>
      <c r="Y146" s="214"/>
    </row>
    <row r="147" spans="1:25" ht="15.75">
      <c r="A147" s="228">
        <v>4</v>
      </c>
      <c r="B147" s="224" t="s">
        <v>262</v>
      </c>
      <c r="C147" s="238"/>
      <c r="D147" s="212"/>
      <c r="E147" s="212"/>
      <c r="F147" s="212"/>
      <c r="G147" s="212"/>
      <c r="H147" s="213"/>
      <c r="I147" s="213"/>
      <c r="J147" s="214"/>
      <c r="K147" s="214"/>
      <c r="L147" s="214"/>
      <c r="M147" s="214"/>
      <c r="N147" s="214"/>
      <c r="O147" s="214"/>
      <c r="P147" s="214"/>
      <c r="Q147" s="214"/>
      <c r="R147" s="214"/>
      <c r="S147" s="214"/>
      <c r="T147" s="214"/>
      <c r="U147" s="214"/>
      <c r="V147" s="214"/>
      <c r="W147" s="214"/>
      <c r="X147" s="214"/>
      <c r="Y147" s="214"/>
    </row>
    <row r="148" spans="1:25" ht="15.75">
      <c r="A148" s="228">
        <v>5</v>
      </c>
      <c r="B148" s="224" t="s">
        <v>263</v>
      </c>
      <c r="C148" s="238"/>
      <c r="D148" s="212"/>
      <c r="E148" s="212"/>
      <c r="F148" s="212"/>
      <c r="G148" s="212"/>
      <c r="H148" s="213"/>
      <c r="I148" s="213"/>
      <c r="J148" s="214"/>
      <c r="K148" s="214"/>
      <c r="L148" s="214"/>
      <c r="M148" s="214"/>
      <c r="N148" s="214"/>
      <c r="O148" s="214"/>
      <c r="P148" s="214"/>
      <c r="Q148" s="214"/>
      <c r="R148" s="214"/>
      <c r="S148" s="214"/>
      <c r="T148" s="214"/>
      <c r="U148" s="214"/>
      <c r="V148" s="214"/>
      <c r="W148" s="214"/>
      <c r="X148" s="214"/>
      <c r="Y148" s="214"/>
    </row>
    <row r="149" spans="1:25" ht="15.75">
      <c r="A149" s="228">
        <v>6</v>
      </c>
      <c r="B149" s="224" t="s">
        <v>264</v>
      </c>
      <c r="C149" s="238"/>
      <c r="D149" s="212"/>
      <c r="E149" s="212"/>
      <c r="F149" s="212"/>
      <c r="G149" s="212"/>
      <c r="H149" s="213"/>
      <c r="I149" s="213"/>
      <c r="J149" s="214"/>
      <c r="K149" s="214"/>
      <c r="L149" s="214"/>
      <c r="M149" s="214"/>
      <c r="N149" s="214"/>
      <c r="O149" s="214"/>
      <c r="P149" s="214"/>
      <c r="Q149" s="214"/>
      <c r="R149" s="214"/>
      <c r="S149" s="214"/>
      <c r="T149" s="214"/>
      <c r="U149" s="214"/>
      <c r="V149" s="214"/>
      <c r="W149" s="214"/>
      <c r="X149" s="214"/>
      <c r="Y149" s="214"/>
    </row>
    <row r="150" spans="1:25" ht="15.75">
      <c r="A150" s="228">
        <v>7</v>
      </c>
      <c r="B150" s="240" t="s">
        <v>265</v>
      </c>
      <c r="C150" s="238"/>
      <c r="D150" s="212"/>
      <c r="E150" s="212"/>
      <c r="F150" s="212"/>
      <c r="G150" s="212"/>
      <c r="H150" s="213"/>
      <c r="I150" s="213"/>
      <c r="J150" s="214"/>
      <c r="K150" s="214"/>
      <c r="L150" s="214"/>
      <c r="M150" s="214"/>
      <c r="N150" s="214"/>
      <c r="O150" s="214"/>
      <c r="P150" s="214"/>
      <c r="Q150" s="214"/>
      <c r="R150" s="214"/>
      <c r="S150" s="214"/>
      <c r="T150" s="214"/>
      <c r="U150" s="214"/>
      <c r="V150" s="214"/>
      <c r="W150" s="214"/>
      <c r="X150" s="214"/>
      <c r="Y150" s="214"/>
    </row>
    <row r="151" spans="1:25" ht="15.75">
      <c r="A151" s="228">
        <v>8</v>
      </c>
      <c r="B151" s="224" t="s">
        <v>266</v>
      </c>
      <c r="C151" s="238"/>
      <c r="D151" s="212"/>
      <c r="E151" s="212"/>
      <c r="F151" s="212"/>
      <c r="G151" s="212"/>
      <c r="H151" s="213"/>
      <c r="I151" s="213"/>
      <c r="J151" s="214"/>
      <c r="K151" s="214"/>
      <c r="L151" s="214"/>
      <c r="M151" s="214"/>
      <c r="N151" s="214"/>
      <c r="O151" s="214"/>
      <c r="P151" s="214"/>
      <c r="Q151" s="214"/>
      <c r="R151" s="214"/>
      <c r="S151" s="214"/>
      <c r="T151" s="214"/>
      <c r="U151" s="214"/>
      <c r="V151" s="214"/>
      <c r="W151" s="214"/>
      <c r="X151" s="214"/>
      <c r="Y151" s="214"/>
    </row>
    <row r="152" spans="1:25" ht="15.75">
      <c r="A152" s="228">
        <v>9</v>
      </c>
      <c r="B152" s="224" t="s">
        <v>267</v>
      </c>
      <c r="C152" s="238"/>
      <c r="D152" s="212"/>
      <c r="E152" s="212"/>
      <c r="F152" s="212"/>
      <c r="G152" s="212"/>
      <c r="H152" s="213"/>
      <c r="I152" s="213"/>
      <c r="J152" s="214"/>
      <c r="K152" s="214"/>
      <c r="L152" s="214"/>
      <c r="M152" s="214"/>
      <c r="N152" s="214"/>
      <c r="O152" s="214"/>
      <c r="P152" s="214"/>
      <c r="Q152" s="214"/>
      <c r="R152" s="214"/>
      <c r="S152" s="214"/>
      <c r="T152" s="214"/>
      <c r="U152" s="214"/>
      <c r="V152" s="214"/>
      <c r="W152" s="214"/>
      <c r="X152" s="214"/>
      <c r="Y152" s="214"/>
    </row>
    <row r="153" spans="1:25" ht="15.75">
      <c r="A153" s="228">
        <v>10</v>
      </c>
      <c r="B153" s="240" t="s">
        <v>268</v>
      </c>
      <c r="C153" s="238"/>
      <c r="D153" s="212"/>
      <c r="E153" s="212"/>
      <c r="F153" s="212"/>
      <c r="G153" s="212"/>
      <c r="H153" s="213"/>
      <c r="I153" s="213"/>
      <c r="J153" s="214"/>
      <c r="K153" s="214"/>
      <c r="L153" s="214"/>
      <c r="M153" s="214"/>
      <c r="N153" s="214"/>
      <c r="O153" s="214"/>
      <c r="P153" s="214"/>
      <c r="Q153" s="214"/>
      <c r="R153" s="214"/>
      <c r="S153" s="214"/>
      <c r="T153" s="214"/>
      <c r="U153" s="214"/>
      <c r="V153" s="214"/>
      <c r="W153" s="214"/>
      <c r="X153" s="214"/>
      <c r="Y153" s="214"/>
    </row>
    <row r="154" spans="1:25" ht="15.75">
      <c r="A154" s="215">
        <v>13</v>
      </c>
      <c r="B154" s="233" t="s">
        <v>269</v>
      </c>
      <c r="C154" s="236">
        <v>11</v>
      </c>
      <c r="D154" s="217">
        <v>242000000</v>
      </c>
      <c r="E154" s="217"/>
      <c r="F154" s="217"/>
      <c r="G154" s="217">
        <v>242000000</v>
      </c>
      <c r="H154" s="213"/>
      <c r="I154" s="213"/>
      <c r="J154" s="214"/>
      <c r="K154" s="214"/>
      <c r="L154" s="214"/>
      <c r="M154" s="214"/>
      <c r="N154" s="214"/>
      <c r="O154" s="214"/>
      <c r="P154" s="214"/>
      <c r="Q154" s="214"/>
      <c r="R154" s="214"/>
      <c r="S154" s="214"/>
      <c r="T154" s="214"/>
      <c r="U154" s="214"/>
      <c r="V154" s="214"/>
      <c r="W154" s="214"/>
      <c r="X154" s="214"/>
      <c r="Y154" s="214"/>
    </row>
    <row r="155" spans="1:25" ht="15.75">
      <c r="A155" s="210">
        <v>1</v>
      </c>
      <c r="B155" s="211" t="s">
        <v>270</v>
      </c>
      <c r="C155" s="212"/>
      <c r="D155" s="212"/>
      <c r="E155" s="212"/>
      <c r="F155" s="212"/>
      <c r="G155" s="212"/>
      <c r="H155" s="213"/>
      <c r="I155" s="213"/>
      <c r="J155" s="214"/>
      <c r="K155" s="214"/>
      <c r="L155" s="214"/>
      <c r="M155" s="214"/>
      <c r="N155" s="214"/>
      <c r="O155" s="214"/>
      <c r="P155" s="214"/>
      <c r="Q155" s="214"/>
      <c r="R155" s="214"/>
      <c r="S155" s="214"/>
      <c r="T155" s="214"/>
      <c r="U155" s="214"/>
      <c r="V155" s="214"/>
      <c r="W155" s="214"/>
      <c r="X155" s="214"/>
      <c r="Y155" s="214"/>
    </row>
    <row r="156" spans="1:25" ht="15.75">
      <c r="A156" s="210">
        <v>2</v>
      </c>
      <c r="B156" s="211" t="s">
        <v>271</v>
      </c>
      <c r="C156" s="212"/>
      <c r="D156" s="212"/>
      <c r="E156" s="212"/>
      <c r="F156" s="212"/>
      <c r="G156" s="212"/>
      <c r="H156" s="213"/>
      <c r="I156" s="213"/>
      <c r="J156" s="214"/>
      <c r="K156" s="214"/>
      <c r="L156" s="214"/>
      <c r="M156" s="214"/>
      <c r="N156" s="214"/>
      <c r="O156" s="214"/>
      <c r="P156" s="214"/>
      <c r="Q156" s="214"/>
      <c r="R156" s="214"/>
      <c r="S156" s="214"/>
      <c r="T156" s="214"/>
      <c r="U156" s="214"/>
      <c r="V156" s="214"/>
      <c r="W156" s="214"/>
      <c r="X156" s="214"/>
      <c r="Y156" s="214"/>
    </row>
    <row r="157" spans="1:25" ht="15.75">
      <c r="A157" s="210">
        <v>3</v>
      </c>
      <c r="B157" s="211" t="s">
        <v>272</v>
      </c>
      <c r="C157" s="212"/>
      <c r="D157" s="212"/>
      <c r="E157" s="212"/>
      <c r="F157" s="212"/>
      <c r="G157" s="212"/>
      <c r="H157" s="213"/>
      <c r="I157" s="213"/>
      <c r="J157" s="214"/>
      <c r="K157" s="214"/>
      <c r="L157" s="214"/>
      <c r="M157" s="214"/>
      <c r="N157" s="214"/>
      <c r="O157" s="214"/>
      <c r="P157" s="214"/>
      <c r="Q157" s="214"/>
      <c r="R157" s="214"/>
      <c r="S157" s="214"/>
      <c r="T157" s="214"/>
      <c r="U157" s="214"/>
      <c r="V157" s="214"/>
      <c r="W157" s="214"/>
      <c r="X157" s="214"/>
      <c r="Y157" s="214"/>
    </row>
    <row r="158" spans="1:25" ht="15.75">
      <c r="A158" s="210">
        <v>4</v>
      </c>
      <c r="B158" s="211" t="s">
        <v>273</v>
      </c>
      <c r="C158" s="212"/>
      <c r="D158" s="212"/>
      <c r="E158" s="212"/>
      <c r="F158" s="212"/>
      <c r="G158" s="212"/>
      <c r="H158" s="213"/>
      <c r="I158" s="213"/>
      <c r="J158" s="214"/>
      <c r="K158" s="214"/>
      <c r="L158" s="214"/>
      <c r="M158" s="214"/>
      <c r="N158" s="214"/>
      <c r="O158" s="214"/>
      <c r="P158" s="214"/>
      <c r="Q158" s="214"/>
      <c r="R158" s="214"/>
      <c r="S158" s="214"/>
      <c r="T158" s="214"/>
      <c r="U158" s="214"/>
      <c r="V158" s="214"/>
      <c r="W158" s="214"/>
      <c r="X158" s="214"/>
      <c r="Y158" s="214"/>
    </row>
    <row r="159" spans="1:25" ht="15.75">
      <c r="A159" s="210">
        <v>5</v>
      </c>
      <c r="B159" s="211" t="s">
        <v>274</v>
      </c>
      <c r="C159" s="212"/>
      <c r="D159" s="212"/>
      <c r="E159" s="212"/>
      <c r="F159" s="212"/>
      <c r="G159" s="212"/>
      <c r="H159" s="213"/>
      <c r="I159" s="213"/>
      <c r="J159" s="214"/>
      <c r="K159" s="214"/>
      <c r="L159" s="214"/>
      <c r="M159" s="214"/>
      <c r="N159" s="214"/>
      <c r="O159" s="214"/>
      <c r="P159" s="214"/>
      <c r="Q159" s="214"/>
      <c r="R159" s="214"/>
      <c r="S159" s="214"/>
      <c r="T159" s="214"/>
      <c r="U159" s="214"/>
      <c r="V159" s="214"/>
      <c r="W159" s="214"/>
      <c r="X159" s="214"/>
      <c r="Y159" s="214"/>
    </row>
    <row r="160" spans="1:25" ht="15.75">
      <c r="A160" s="210">
        <v>6</v>
      </c>
      <c r="B160" s="211" t="s">
        <v>275</v>
      </c>
      <c r="C160" s="212"/>
      <c r="D160" s="212"/>
      <c r="E160" s="212"/>
      <c r="F160" s="212"/>
      <c r="G160" s="212"/>
      <c r="H160" s="213"/>
      <c r="I160" s="213"/>
      <c r="J160" s="214"/>
      <c r="K160" s="214"/>
      <c r="L160" s="214"/>
      <c r="M160" s="214"/>
      <c r="N160" s="214"/>
      <c r="O160" s="214"/>
      <c r="P160" s="214"/>
      <c r="Q160" s="214"/>
      <c r="R160" s="214"/>
      <c r="S160" s="214"/>
      <c r="T160" s="214"/>
      <c r="U160" s="214"/>
      <c r="V160" s="214"/>
      <c r="W160" s="214"/>
      <c r="X160" s="214"/>
      <c r="Y160" s="214"/>
    </row>
    <row r="161" spans="1:25" ht="15.75">
      <c r="A161" s="210">
        <v>7</v>
      </c>
      <c r="B161" s="211" t="s">
        <v>276</v>
      </c>
      <c r="C161" s="212"/>
      <c r="D161" s="212"/>
      <c r="E161" s="212"/>
      <c r="F161" s="212"/>
      <c r="G161" s="212"/>
      <c r="H161" s="213"/>
      <c r="I161" s="213"/>
      <c r="J161" s="214"/>
      <c r="K161" s="214"/>
      <c r="L161" s="214"/>
      <c r="M161" s="214"/>
      <c r="N161" s="214"/>
      <c r="O161" s="214"/>
      <c r="P161" s="214"/>
      <c r="Q161" s="214"/>
      <c r="R161" s="214"/>
      <c r="S161" s="214"/>
      <c r="T161" s="214"/>
      <c r="U161" s="214"/>
      <c r="V161" s="214"/>
      <c r="W161" s="214"/>
      <c r="X161" s="214"/>
      <c r="Y161" s="214"/>
    </row>
    <row r="162" spans="1:25" ht="15.75">
      <c r="A162" s="210">
        <v>8</v>
      </c>
      <c r="B162" s="211" t="s">
        <v>277</v>
      </c>
      <c r="C162" s="212"/>
      <c r="D162" s="212"/>
      <c r="E162" s="212"/>
      <c r="F162" s="212"/>
      <c r="G162" s="212"/>
      <c r="H162" s="213"/>
      <c r="I162" s="213"/>
      <c r="J162" s="214"/>
      <c r="K162" s="214"/>
      <c r="L162" s="214"/>
      <c r="M162" s="214"/>
      <c r="N162" s="214"/>
      <c r="O162" s="214"/>
      <c r="P162" s="214"/>
      <c r="Q162" s="214"/>
      <c r="R162" s="214"/>
      <c r="S162" s="214"/>
      <c r="T162" s="214"/>
      <c r="U162" s="214"/>
      <c r="V162" s="214"/>
      <c r="W162" s="214"/>
      <c r="X162" s="214"/>
      <c r="Y162" s="214"/>
    </row>
    <row r="163" spans="1:25" ht="15.75">
      <c r="A163" s="210">
        <v>9</v>
      </c>
      <c r="B163" s="211" t="s">
        <v>278</v>
      </c>
      <c r="C163" s="212"/>
      <c r="D163" s="212"/>
      <c r="E163" s="212"/>
      <c r="F163" s="212"/>
      <c r="G163" s="212"/>
      <c r="H163" s="213"/>
      <c r="I163" s="213"/>
      <c r="J163" s="214"/>
      <c r="K163" s="214"/>
      <c r="L163" s="214"/>
      <c r="M163" s="214"/>
      <c r="N163" s="214"/>
      <c r="O163" s="214"/>
      <c r="P163" s="214"/>
      <c r="Q163" s="214"/>
      <c r="R163" s="214"/>
      <c r="S163" s="214"/>
      <c r="T163" s="214"/>
      <c r="U163" s="214"/>
      <c r="V163" s="214"/>
      <c r="W163" s="214"/>
      <c r="X163" s="214"/>
      <c r="Y163" s="214"/>
    </row>
    <row r="164" spans="1:25" s="246" customFormat="1" ht="15.75">
      <c r="A164" s="241">
        <v>14</v>
      </c>
      <c r="B164" s="242" t="s">
        <v>279</v>
      </c>
      <c r="C164" s="243">
        <v>10</v>
      </c>
      <c r="D164" s="244">
        <v>220000000</v>
      </c>
      <c r="E164" s="244"/>
      <c r="F164" s="244"/>
      <c r="G164" s="244">
        <v>220000000</v>
      </c>
      <c r="H164" s="213"/>
      <c r="I164" s="213"/>
      <c r="J164" s="245"/>
      <c r="K164" s="245"/>
      <c r="L164" s="245"/>
      <c r="M164" s="245"/>
      <c r="N164" s="245"/>
      <c r="O164" s="245"/>
      <c r="P164" s="245"/>
      <c r="Q164" s="245"/>
      <c r="R164" s="245"/>
      <c r="S164" s="245"/>
      <c r="T164" s="245"/>
      <c r="U164" s="245"/>
      <c r="V164" s="245"/>
      <c r="W164" s="245"/>
      <c r="X164" s="245"/>
      <c r="Y164" s="245"/>
    </row>
    <row r="165" spans="1:25" ht="15.75">
      <c r="A165" s="247">
        <v>1</v>
      </c>
      <c r="B165" s="248" t="s">
        <v>280</v>
      </c>
      <c r="C165" s="238"/>
      <c r="D165" s="212"/>
      <c r="E165" s="212"/>
      <c r="F165" s="212"/>
      <c r="G165" s="212"/>
      <c r="H165" s="213"/>
      <c r="I165" s="213"/>
      <c r="J165" s="214"/>
      <c r="K165" s="214"/>
      <c r="L165" s="214"/>
      <c r="M165" s="214"/>
      <c r="N165" s="214"/>
      <c r="O165" s="214"/>
      <c r="P165" s="214"/>
      <c r="Q165" s="214"/>
      <c r="R165" s="214"/>
      <c r="S165" s="214"/>
      <c r="T165" s="214"/>
      <c r="U165" s="214"/>
      <c r="V165" s="214"/>
      <c r="W165" s="214"/>
      <c r="X165" s="214"/>
      <c r="Y165" s="214"/>
    </row>
    <row r="166" spans="1:25" ht="15.75">
      <c r="A166" s="247">
        <v>2</v>
      </c>
      <c r="B166" s="248" t="s">
        <v>281</v>
      </c>
      <c r="C166" s="212"/>
      <c r="D166" s="212"/>
      <c r="E166" s="212"/>
      <c r="F166" s="212"/>
      <c r="G166" s="212"/>
      <c r="H166" s="213"/>
      <c r="I166" s="213"/>
      <c r="J166" s="214"/>
      <c r="K166" s="214"/>
      <c r="L166" s="214"/>
      <c r="M166" s="214"/>
      <c r="N166" s="214"/>
      <c r="O166" s="214"/>
      <c r="P166" s="214"/>
      <c r="Q166" s="214"/>
      <c r="R166" s="214"/>
      <c r="S166" s="214"/>
      <c r="T166" s="214"/>
      <c r="U166" s="214"/>
      <c r="V166" s="214"/>
      <c r="W166" s="214"/>
      <c r="X166" s="214"/>
      <c r="Y166" s="214"/>
    </row>
    <row r="167" spans="1:25" ht="15.75">
      <c r="A167" s="247">
        <v>3</v>
      </c>
      <c r="B167" s="248" t="s">
        <v>282</v>
      </c>
      <c r="C167" s="212"/>
      <c r="D167" s="212"/>
      <c r="E167" s="212"/>
      <c r="F167" s="212"/>
      <c r="G167" s="212"/>
      <c r="H167" s="213"/>
      <c r="I167" s="213"/>
      <c r="J167" s="214"/>
      <c r="K167" s="214"/>
      <c r="L167" s="214"/>
      <c r="M167" s="214"/>
      <c r="N167" s="214"/>
      <c r="O167" s="214"/>
      <c r="P167" s="214"/>
      <c r="Q167" s="214"/>
      <c r="R167" s="214"/>
      <c r="S167" s="214"/>
      <c r="T167" s="214"/>
      <c r="U167" s="214"/>
      <c r="V167" s="214"/>
      <c r="W167" s="214"/>
      <c r="X167" s="214"/>
      <c r="Y167" s="214"/>
    </row>
    <row r="168" spans="1:25" ht="15.75">
      <c r="A168" s="247">
        <v>4</v>
      </c>
      <c r="B168" s="248" t="s">
        <v>283</v>
      </c>
      <c r="C168" s="212"/>
      <c r="D168" s="212"/>
      <c r="E168" s="212"/>
      <c r="F168" s="212"/>
      <c r="G168" s="212"/>
      <c r="H168" s="213"/>
      <c r="I168" s="213"/>
      <c r="J168" s="214"/>
      <c r="K168" s="214"/>
      <c r="L168" s="214"/>
      <c r="M168" s="214"/>
      <c r="N168" s="214"/>
      <c r="O168" s="214"/>
      <c r="P168" s="214"/>
      <c r="Q168" s="214"/>
      <c r="R168" s="214"/>
      <c r="S168" s="214"/>
      <c r="T168" s="214"/>
      <c r="U168" s="214"/>
      <c r="V168" s="214"/>
      <c r="W168" s="214"/>
      <c r="X168" s="214"/>
      <c r="Y168" s="214"/>
    </row>
    <row r="169" spans="1:25" ht="15.75">
      <c r="A169" s="247">
        <v>5</v>
      </c>
      <c r="B169" s="248" t="s">
        <v>284</v>
      </c>
      <c r="C169" s="212"/>
      <c r="D169" s="212"/>
      <c r="E169" s="212"/>
      <c r="F169" s="212"/>
      <c r="G169" s="212"/>
      <c r="H169" s="213"/>
      <c r="I169" s="213"/>
      <c r="J169" s="214"/>
      <c r="K169" s="214"/>
      <c r="L169" s="214"/>
      <c r="M169" s="214"/>
      <c r="N169" s="214"/>
      <c r="O169" s="214"/>
      <c r="P169" s="214"/>
      <c r="Q169" s="214"/>
      <c r="R169" s="214"/>
      <c r="S169" s="214"/>
      <c r="T169" s="214"/>
      <c r="U169" s="214"/>
      <c r="V169" s="214"/>
      <c r="W169" s="214"/>
      <c r="X169" s="214"/>
      <c r="Y169" s="214"/>
    </row>
    <row r="170" spans="1:25" ht="15.75">
      <c r="A170" s="247">
        <v>6</v>
      </c>
      <c r="B170" s="248" t="s">
        <v>285</v>
      </c>
      <c r="C170" s="212"/>
      <c r="D170" s="212"/>
      <c r="E170" s="212"/>
      <c r="F170" s="212"/>
      <c r="G170" s="212"/>
      <c r="H170" s="213"/>
      <c r="I170" s="213"/>
      <c r="J170" s="214"/>
      <c r="K170" s="214"/>
      <c r="L170" s="214"/>
      <c r="M170" s="214"/>
      <c r="N170" s="214"/>
      <c r="O170" s="214"/>
      <c r="P170" s="214"/>
      <c r="Q170" s="214"/>
      <c r="R170" s="214"/>
      <c r="S170" s="214"/>
      <c r="T170" s="214"/>
      <c r="U170" s="214"/>
      <c r="V170" s="214"/>
      <c r="W170" s="214"/>
      <c r="X170" s="214"/>
      <c r="Y170" s="214"/>
    </row>
    <row r="171" spans="1:25" ht="15.75">
      <c r="A171" s="247">
        <v>7</v>
      </c>
      <c r="B171" s="248" t="s">
        <v>286</v>
      </c>
      <c r="C171" s="212"/>
      <c r="D171" s="212"/>
      <c r="E171" s="212"/>
      <c r="F171" s="212"/>
      <c r="G171" s="212"/>
      <c r="H171" s="213"/>
      <c r="I171" s="213"/>
      <c r="J171" s="214"/>
      <c r="K171" s="214"/>
      <c r="L171" s="214"/>
      <c r="M171" s="214"/>
      <c r="N171" s="214"/>
      <c r="O171" s="214"/>
      <c r="P171" s="214"/>
      <c r="Q171" s="214"/>
      <c r="R171" s="214"/>
      <c r="S171" s="214"/>
      <c r="T171" s="214"/>
      <c r="U171" s="214"/>
      <c r="V171" s="214"/>
      <c r="W171" s="214"/>
      <c r="X171" s="214"/>
      <c r="Y171" s="214"/>
    </row>
    <row r="172" spans="1:25" ht="15.75">
      <c r="A172" s="247">
        <v>8</v>
      </c>
      <c r="B172" s="248" t="s">
        <v>287</v>
      </c>
      <c r="C172" s="212"/>
      <c r="D172" s="212"/>
      <c r="E172" s="212"/>
      <c r="F172" s="212"/>
      <c r="G172" s="212"/>
      <c r="H172" s="213"/>
      <c r="I172" s="213"/>
      <c r="J172" s="214"/>
      <c r="K172" s="214"/>
      <c r="L172" s="214"/>
      <c r="M172" s="214"/>
      <c r="N172" s="214"/>
      <c r="O172" s="214"/>
      <c r="P172" s="214"/>
      <c r="Q172" s="214"/>
      <c r="R172" s="214"/>
      <c r="S172" s="214"/>
      <c r="T172" s="214"/>
      <c r="U172" s="214"/>
      <c r="V172" s="214"/>
      <c r="W172" s="214"/>
      <c r="X172" s="214"/>
      <c r="Y172" s="214"/>
    </row>
    <row r="173" spans="1:25" ht="15.75">
      <c r="A173" s="247">
        <v>9</v>
      </c>
      <c r="B173" s="248" t="s">
        <v>288</v>
      </c>
      <c r="C173" s="212"/>
      <c r="D173" s="212"/>
      <c r="E173" s="212"/>
      <c r="F173" s="212"/>
      <c r="G173" s="212"/>
      <c r="H173" s="213"/>
      <c r="I173" s="213"/>
      <c r="J173" s="214"/>
      <c r="K173" s="214"/>
      <c r="L173" s="214"/>
      <c r="M173" s="214"/>
      <c r="N173" s="214"/>
      <c r="O173" s="214"/>
      <c r="P173" s="214"/>
      <c r="Q173" s="214"/>
      <c r="R173" s="214"/>
      <c r="S173" s="214"/>
      <c r="T173" s="214"/>
      <c r="U173" s="214"/>
      <c r="V173" s="214"/>
      <c r="W173" s="214"/>
      <c r="X173" s="214"/>
      <c r="Y173" s="214"/>
    </row>
    <row r="174" spans="1:25" ht="15.75">
      <c r="A174" s="247">
        <v>10</v>
      </c>
      <c r="B174" s="248" t="s">
        <v>289</v>
      </c>
      <c r="C174" s="212"/>
      <c r="D174" s="212"/>
      <c r="E174" s="212"/>
      <c r="F174" s="212"/>
      <c r="G174" s="212"/>
      <c r="H174" s="213"/>
      <c r="I174" s="213"/>
      <c r="J174" s="214"/>
      <c r="K174" s="214"/>
      <c r="L174" s="214"/>
      <c r="M174" s="214"/>
      <c r="N174" s="214"/>
      <c r="O174" s="214"/>
      <c r="P174" s="214"/>
      <c r="Q174" s="214"/>
      <c r="R174" s="214"/>
      <c r="S174" s="214"/>
      <c r="T174" s="214"/>
      <c r="U174" s="214"/>
      <c r="V174" s="214"/>
      <c r="W174" s="214"/>
      <c r="X174" s="214"/>
      <c r="Y174" s="214"/>
    </row>
    <row r="175" spans="1:25" ht="15.75">
      <c r="A175" s="249">
        <v>15</v>
      </c>
      <c r="B175" s="250" t="s">
        <v>290</v>
      </c>
      <c r="C175" s="231">
        <v>24</v>
      </c>
      <c r="D175" s="217">
        <v>440000000</v>
      </c>
      <c r="E175" s="217">
        <v>84000000</v>
      </c>
      <c r="F175" s="217"/>
      <c r="G175" s="217">
        <v>524000000</v>
      </c>
      <c r="H175" s="213"/>
      <c r="I175" s="213"/>
      <c r="J175" s="251"/>
      <c r="K175" s="214"/>
      <c r="L175" s="214"/>
      <c r="M175" s="214"/>
      <c r="N175" s="214"/>
      <c r="O175" s="214"/>
      <c r="P175" s="214"/>
      <c r="Q175" s="214"/>
      <c r="R175" s="214"/>
      <c r="S175" s="214"/>
      <c r="T175" s="214"/>
      <c r="U175" s="214"/>
      <c r="V175" s="214"/>
      <c r="W175" s="214"/>
      <c r="X175" s="214"/>
      <c r="Y175" s="214"/>
    </row>
    <row r="176" spans="1:25" ht="15.75">
      <c r="A176" s="210">
        <v>1</v>
      </c>
      <c r="B176" s="211" t="s">
        <v>291</v>
      </c>
      <c r="C176" s="212"/>
      <c r="D176" s="212"/>
      <c r="E176" s="212"/>
      <c r="F176" s="212"/>
      <c r="G176" s="212"/>
      <c r="H176" s="213"/>
      <c r="I176" s="213"/>
      <c r="J176" s="214"/>
      <c r="K176" s="214"/>
      <c r="L176" s="214"/>
      <c r="M176" s="214"/>
      <c r="N176" s="214"/>
      <c r="O176" s="214"/>
      <c r="P176" s="214"/>
      <c r="Q176" s="214"/>
      <c r="R176" s="214"/>
      <c r="S176" s="214"/>
      <c r="T176" s="214"/>
      <c r="U176" s="214"/>
      <c r="V176" s="214"/>
      <c r="W176" s="214"/>
      <c r="X176" s="214"/>
      <c r="Y176" s="214"/>
    </row>
    <row r="177" spans="1:25" ht="15.75">
      <c r="A177" s="210">
        <v>2</v>
      </c>
      <c r="B177" s="211" t="s">
        <v>292</v>
      </c>
      <c r="C177" s="212"/>
      <c r="D177" s="212"/>
      <c r="E177" s="212"/>
      <c r="F177" s="212"/>
      <c r="G177" s="212"/>
      <c r="H177" s="213"/>
      <c r="I177" s="213"/>
      <c r="J177" s="214"/>
      <c r="K177" s="214"/>
      <c r="L177" s="214"/>
      <c r="M177" s="214"/>
      <c r="N177" s="214"/>
      <c r="O177" s="214"/>
      <c r="P177" s="214"/>
      <c r="Q177" s="214"/>
      <c r="R177" s="214"/>
      <c r="S177" s="214"/>
      <c r="T177" s="214"/>
      <c r="U177" s="214"/>
      <c r="V177" s="214"/>
      <c r="W177" s="214"/>
      <c r="X177" s="214"/>
      <c r="Y177" s="214"/>
    </row>
    <row r="178" spans="1:25" ht="15.75">
      <c r="A178" s="210">
        <v>3</v>
      </c>
      <c r="B178" s="211" t="s">
        <v>293</v>
      </c>
      <c r="C178" s="212"/>
      <c r="D178" s="212"/>
      <c r="E178" s="212"/>
      <c r="F178" s="212"/>
      <c r="G178" s="212"/>
      <c r="H178" s="213"/>
      <c r="I178" s="213"/>
      <c r="J178" s="214"/>
      <c r="K178" s="214"/>
      <c r="L178" s="214"/>
      <c r="M178" s="214"/>
      <c r="N178" s="214"/>
      <c r="O178" s="214"/>
      <c r="P178" s="214"/>
      <c r="Q178" s="214"/>
      <c r="R178" s="214"/>
      <c r="S178" s="214"/>
      <c r="T178" s="214"/>
      <c r="U178" s="214"/>
      <c r="V178" s="214"/>
      <c r="W178" s="214"/>
      <c r="X178" s="214"/>
      <c r="Y178" s="214"/>
    </row>
    <row r="179" spans="1:25" ht="15.75">
      <c r="A179" s="210">
        <v>4</v>
      </c>
      <c r="B179" s="211" t="s">
        <v>294</v>
      </c>
      <c r="C179" s="212"/>
      <c r="D179" s="212"/>
      <c r="E179" s="212"/>
      <c r="F179" s="212"/>
      <c r="G179" s="212"/>
      <c r="H179" s="213"/>
      <c r="I179" s="213"/>
      <c r="J179" s="214"/>
      <c r="K179" s="214"/>
      <c r="L179" s="214"/>
      <c r="M179" s="214"/>
      <c r="N179" s="214"/>
      <c r="O179" s="214"/>
      <c r="P179" s="214"/>
      <c r="Q179" s="214"/>
      <c r="R179" s="214"/>
      <c r="S179" s="214"/>
      <c r="T179" s="214"/>
      <c r="U179" s="214"/>
      <c r="V179" s="214"/>
      <c r="W179" s="214"/>
      <c r="X179" s="214"/>
      <c r="Y179" s="214"/>
    </row>
    <row r="180" spans="1:25" ht="15.75">
      <c r="A180" s="210">
        <v>5</v>
      </c>
      <c r="B180" s="211" t="s">
        <v>295</v>
      </c>
      <c r="C180" s="212"/>
      <c r="D180" s="212"/>
      <c r="E180" s="212"/>
      <c r="F180" s="212"/>
      <c r="G180" s="212"/>
      <c r="H180" s="213"/>
      <c r="I180" s="213"/>
      <c r="J180" s="214"/>
      <c r="K180" s="214"/>
      <c r="L180" s="214"/>
      <c r="M180" s="214"/>
      <c r="N180" s="214"/>
      <c r="O180" s="214"/>
      <c r="P180" s="214"/>
      <c r="Q180" s="214"/>
      <c r="R180" s="214"/>
      <c r="S180" s="214"/>
      <c r="T180" s="214"/>
      <c r="U180" s="214"/>
      <c r="V180" s="214"/>
      <c r="W180" s="214"/>
      <c r="X180" s="214"/>
      <c r="Y180" s="214"/>
    </row>
    <row r="181" spans="1:25" ht="15.75">
      <c r="A181" s="210">
        <v>6</v>
      </c>
      <c r="B181" s="211" t="s">
        <v>296</v>
      </c>
      <c r="C181" s="212"/>
      <c r="D181" s="212"/>
      <c r="E181" s="212"/>
      <c r="F181" s="212"/>
      <c r="G181" s="212"/>
      <c r="H181" s="213"/>
      <c r="I181" s="213"/>
      <c r="J181" s="214"/>
      <c r="K181" s="214"/>
      <c r="L181" s="214"/>
      <c r="M181" s="214"/>
      <c r="N181" s="214"/>
      <c r="O181" s="214"/>
      <c r="P181" s="214"/>
      <c r="Q181" s="214"/>
      <c r="R181" s="214"/>
      <c r="S181" s="214"/>
      <c r="T181" s="214"/>
      <c r="U181" s="214"/>
      <c r="V181" s="214"/>
      <c r="W181" s="214"/>
      <c r="X181" s="214"/>
      <c r="Y181" s="214"/>
    </row>
    <row r="182" spans="1:25" ht="15.75">
      <c r="A182" s="210">
        <v>7</v>
      </c>
      <c r="B182" s="211" t="s">
        <v>297</v>
      </c>
      <c r="C182" s="212"/>
      <c r="D182" s="212"/>
      <c r="E182" s="212"/>
      <c r="F182" s="212"/>
      <c r="G182" s="212"/>
      <c r="H182" s="213"/>
      <c r="I182" s="213"/>
      <c r="J182" s="214"/>
      <c r="K182" s="214"/>
      <c r="L182" s="214"/>
      <c r="M182" s="214"/>
      <c r="N182" s="214"/>
      <c r="O182" s="214"/>
      <c r="P182" s="214"/>
      <c r="Q182" s="214"/>
      <c r="R182" s="214"/>
      <c r="S182" s="214"/>
      <c r="T182" s="214"/>
      <c r="U182" s="214"/>
      <c r="V182" s="214"/>
      <c r="W182" s="214"/>
      <c r="X182" s="214"/>
      <c r="Y182" s="214"/>
    </row>
    <row r="183" spans="1:25" ht="15.75">
      <c r="A183" s="210">
        <v>8</v>
      </c>
      <c r="B183" s="211" t="s">
        <v>298</v>
      </c>
      <c r="C183" s="212"/>
      <c r="D183" s="212"/>
      <c r="E183" s="212"/>
      <c r="F183" s="212"/>
      <c r="G183" s="212"/>
      <c r="H183" s="213"/>
      <c r="I183" s="213"/>
      <c r="J183" s="214"/>
      <c r="K183" s="214"/>
      <c r="L183" s="214"/>
      <c r="M183" s="214"/>
      <c r="N183" s="214"/>
      <c r="O183" s="214"/>
      <c r="P183" s="214"/>
      <c r="Q183" s="214"/>
      <c r="R183" s="214"/>
      <c r="S183" s="214"/>
      <c r="T183" s="214"/>
      <c r="U183" s="214"/>
      <c r="V183" s="214"/>
      <c r="W183" s="214"/>
      <c r="X183" s="214"/>
      <c r="Y183" s="214"/>
    </row>
    <row r="184" spans="1:25" ht="15.75">
      <c r="A184" s="210">
        <v>9</v>
      </c>
      <c r="B184" s="211" t="s">
        <v>299</v>
      </c>
      <c r="C184" s="212"/>
      <c r="D184" s="212"/>
      <c r="E184" s="212"/>
      <c r="F184" s="212"/>
      <c r="G184" s="212"/>
      <c r="H184" s="213"/>
      <c r="I184" s="213"/>
      <c r="J184" s="214"/>
      <c r="K184" s="214"/>
      <c r="L184" s="214"/>
      <c r="M184" s="214"/>
      <c r="N184" s="214"/>
      <c r="O184" s="214"/>
      <c r="P184" s="214"/>
      <c r="Q184" s="214"/>
      <c r="R184" s="214"/>
      <c r="S184" s="214"/>
      <c r="T184" s="214"/>
      <c r="U184" s="214"/>
      <c r="V184" s="214"/>
      <c r="W184" s="214"/>
      <c r="X184" s="214"/>
      <c r="Y184" s="214"/>
    </row>
    <row r="185" spans="1:25" ht="15.75">
      <c r="A185" s="210">
        <v>10</v>
      </c>
      <c r="B185" s="211" t="s">
        <v>300</v>
      </c>
      <c r="C185" s="212"/>
      <c r="D185" s="212"/>
      <c r="E185" s="212"/>
      <c r="F185" s="212"/>
      <c r="G185" s="212"/>
      <c r="H185" s="213"/>
      <c r="I185" s="213"/>
      <c r="J185" s="214"/>
      <c r="K185" s="214"/>
      <c r="L185" s="214"/>
      <c r="M185" s="214"/>
      <c r="N185" s="214"/>
      <c r="O185" s="214"/>
      <c r="P185" s="214"/>
      <c r="Q185" s="214"/>
      <c r="R185" s="214"/>
      <c r="S185" s="214"/>
      <c r="T185" s="214"/>
      <c r="U185" s="214"/>
      <c r="V185" s="214"/>
      <c r="W185" s="214"/>
      <c r="X185" s="214"/>
      <c r="Y185" s="214"/>
    </row>
    <row r="186" spans="1:25" ht="15.75">
      <c r="A186" s="210">
        <v>11</v>
      </c>
      <c r="B186" s="211" t="s">
        <v>301</v>
      </c>
      <c r="C186" s="212"/>
      <c r="D186" s="212"/>
      <c r="E186" s="212"/>
      <c r="F186" s="212"/>
      <c r="G186" s="212"/>
      <c r="H186" s="213"/>
      <c r="I186" s="213"/>
      <c r="J186" s="214"/>
      <c r="K186" s="214"/>
      <c r="L186" s="214"/>
      <c r="M186" s="214"/>
      <c r="N186" s="214"/>
      <c r="O186" s="214"/>
      <c r="P186" s="214"/>
      <c r="Q186" s="214"/>
      <c r="R186" s="214"/>
      <c r="S186" s="214"/>
      <c r="T186" s="214"/>
      <c r="U186" s="214"/>
      <c r="V186" s="214"/>
      <c r="W186" s="214"/>
      <c r="X186" s="214"/>
      <c r="Y186" s="214"/>
    </row>
    <row r="187" spans="1:25" ht="15.75">
      <c r="A187" s="210">
        <v>12</v>
      </c>
      <c r="B187" s="211" t="s">
        <v>302</v>
      </c>
      <c r="C187" s="212"/>
      <c r="D187" s="212"/>
      <c r="E187" s="212"/>
      <c r="F187" s="212"/>
      <c r="G187" s="212"/>
      <c r="H187" s="213"/>
      <c r="I187" s="213"/>
      <c r="J187" s="214"/>
      <c r="K187" s="214"/>
      <c r="L187" s="214"/>
      <c r="M187" s="214"/>
      <c r="N187" s="214"/>
      <c r="O187" s="214"/>
      <c r="P187" s="214"/>
      <c r="Q187" s="214"/>
      <c r="R187" s="214"/>
      <c r="S187" s="214"/>
      <c r="T187" s="214"/>
      <c r="U187" s="214"/>
      <c r="V187" s="214"/>
      <c r="W187" s="214"/>
      <c r="X187" s="214"/>
      <c r="Y187" s="214"/>
    </row>
    <row r="188" spans="1:25" ht="15.75">
      <c r="A188" s="210">
        <v>13</v>
      </c>
      <c r="B188" s="211" t="s">
        <v>303</v>
      </c>
      <c r="C188" s="212"/>
      <c r="D188" s="212"/>
      <c r="E188" s="212"/>
      <c r="F188" s="212"/>
      <c r="G188" s="212"/>
      <c r="H188" s="213"/>
      <c r="I188" s="213"/>
      <c r="J188" s="214"/>
      <c r="K188" s="214"/>
      <c r="L188" s="214"/>
      <c r="M188" s="214"/>
      <c r="N188" s="214"/>
      <c r="O188" s="214"/>
      <c r="P188" s="214"/>
      <c r="Q188" s="214"/>
      <c r="R188" s="214"/>
      <c r="S188" s="214"/>
      <c r="T188" s="214"/>
      <c r="U188" s="214"/>
      <c r="V188" s="214"/>
      <c r="W188" s="214"/>
      <c r="X188" s="214"/>
      <c r="Y188" s="214"/>
    </row>
    <row r="189" spans="1:25" ht="15.75">
      <c r="A189" s="210">
        <v>14</v>
      </c>
      <c r="B189" s="211" t="s">
        <v>304</v>
      </c>
      <c r="C189" s="212"/>
      <c r="D189" s="212"/>
      <c r="E189" s="212"/>
      <c r="F189" s="212"/>
      <c r="G189" s="212"/>
      <c r="H189" s="213"/>
      <c r="I189" s="213"/>
      <c r="J189" s="214"/>
      <c r="K189" s="214"/>
      <c r="L189" s="214"/>
      <c r="M189" s="214"/>
      <c r="N189" s="214"/>
      <c r="O189" s="214"/>
      <c r="P189" s="214"/>
      <c r="Q189" s="214"/>
      <c r="R189" s="214"/>
      <c r="S189" s="214"/>
      <c r="T189" s="214"/>
      <c r="U189" s="214"/>
      <c r="V189" s="214"/>
      <c r="W189" s="214"/>
      <c r="X189" s="214"/>
      <c r="Y189" s="214"/>
    </row>
    <row r="190" spans="1:25" ht="15.75">
      <c r="A190" s="210">
        <v>15</v>
      </c>
      <c r="B190" s="211" t="s">
        <v>305</v>
      </c>
      <c r="C190" s="212"/>
      <c r="D190" s="212"/>
      <c r="E190" s="212"/>
      <c r="F190" s="212"/>
      <c r="G190" s="212"/>
      <c r="H190" s="213"/>
      <c r="I190" s="213"/>
      <c r="J190" s="214"/>
      <c r="K190" s="214"/>
      <c r="L190" s="214"/>
      <c r="M190" s="214"/>
      <c r="N190" s="214"/>
      <c r="O190" s="214"/>
      <c r="P190" s="214"/>
      <c r="Q190" s="214"/>
      <c r="R190" s="214"/>
      <c r="S190" s="214"/>
      <c r="T190" s="214"/>
      <c r="U190" s="214"/>
      <c r="V190" s="214"/>
      <c r="W190" s="214"/>
      <c r="X190" s="214"/>
      <c r="Y190" s="214"/>
    </row>
    <row r="191" spans="1:25" ht="15.75">
      <c r="A191" s="210">
        <v>16</v>
      </c>
      <c r="B191" s="211" t="s">
        <v>306</v>
      </c>
      <c r="C191" s="212"/>
      <c r="D191" s="212"/>
      <c r="E191" s="212"/>
      <c r="F191" s="212"/>
      <c r="G191" s="212"/>
      <c r="H191" s="213"/>
      <c r="I191" s="213"/>
      <c r="J191" s="214"/>
      <c r="K191" s="214"/>
      <c r="L191" s="214"/>
      <c r="M191" s="214"/>
      <c r="N191" s="214"/>
      <c r="O191" s="214"/>
      <c r="P191" s="214"/>
      <c r="Q191" s="214"/>
      <c r="R191" s="214"/>
      <c r="S191" s="214"/>
      <c r="T191" s="214"/>
      <c r="U191" s="214"/>
      <c r="V191" s="214"/>
      <c r="W191" s="214"/>
      <c r="X191" s="214"/>
      <c r="Y191" s="214"/>
    </row>
    <row r="192" spans="1:25" ht="15.75">
      <c r="A192" s="210">
        <v>17</v>
      </c>
      <c r="B192" s="211" t="s">
        <v>307</v>
      </c>
      <c r="C192" s="212"/>
      <c r="D192" s="212"/>
      <c r="E192" s="212"/>
      <c r="F192" s="212"/>
      <c r="G192" s="212"/>
      <c r="H192" s="213"/>
      <c r="I192" s="213"/>
      <c r="J192" s="214"/>
      <c r="K192" s="214"/>
      <c r="L192" s="214"/>
      <c r="M192" s="214"/>
      <c r="N192" s="214"/>
      <c r="O192" s="214"/>
      <c r="P192" s="214"/>
      <c r="Q192" s="214"/>
      <c r="R192" s="214"/>
      <c r="S192" s="214"/>
      <c r="T192" s="214"/>
      <c r="U192" s="214"/>
      <c r="V192" s="214"/>
      <c r="W192" s="214"/>
      <c r="X192" s="214"/>
      <c r="Y192" s="214"/>
    </row>
    <row r="193" spans="1:25" ht="15.75">
      <c r="A193" s="210">
        <v>18</v>
      </c>
      <c r="B193" s="211" t="s">
        <v>308</v>
      </c>
      <c r="C193" s="212"/>
      <c r="D193" s="212"/>
      <c r="E193" s="212"/>
      <c r="F193" s="212"/>
      <c r="G193" s="212"/>
      <c r="H193" s="213"/>
      <c r="I193" s="213"/>
      <c r="J193" s="214"/>
      <c r="K193" s="214"/>
      <c r="L193" s="214"/>
      <c r="M193" s="214"/>
      <c r="N193" s="214"/>
      <c r="O193" s="214"/>
      <c r="P193" s="214"/>
      <c r="Q193" s="214"/>
      <c r="R193" s="214"/>
      <c r="S193" s="214"/>
      <c r="T193" s="214"/>
      <c r="U193" s="214"/>
      <c r="V193" s="214"/>
      <c r="W193" s="214"/>
      <c r="X193" s="214"/>
      <c r="Y193" s="214"/>
    </row>
    <row r="194" spans="1:25" ht="15.75">
      <c r="A194" s="210">
        <v>19</v>
      </c>
      <c r="B194" s="211" t="s">
        <v>309</v>
      </c>
      <c r="C194" s="212"/>
      <c r="D194" s="212"/>
      <c r="E194" s="212"/>
      <c r="F194" s="212"/>
      <c r="G194" s="212"/>
      <c r="H194" s="213"/>
      <c r="I194" s="213"/>
      <c r="J194" s="214"/>
      <c r="K194" s="214"/>
      <c r="L194" s="214"/>
      <c r="M194" s="214"/>
      <c r="N194" s="214"/>
      <c r="O194" s="214"/>
      <c r="P194" s="214"/>
      <c r="Q194" s="214"/>
      <c r="R194" s="214"/>
      <c r="S194" s="214"/>
      <c r="T194" s="214"/>
      <c r="U194" s="214"/>
      <c r="V194" s="214"/>
      <c r="W194" s="214"/>
      <c r="X194" s="214"/>
      <c r="Y194" s="214"/>
    </row>
    <row r="195" spans="1:25" ht="15.75">
      <c r="A195" s="210">
        <v>20</v>
      </c>
      <c r="B195" s="211" t="s">
        <v>310</v>
      </c>
      <c r="C195" s="212"/>
      <c r="D195" s="212"/>
      <c r="E195" s="212"/>
      <c r="F195" s="212"/>
      <c r="G195" s="212"/>
      <c r="H195" s="213"/>
      <c r="I195" s="213"/>
      <c r="J195" s="214"/>
      <c r="K195" s="214"/>
      <c r="L195" s="214"/>
      <c r="M195" s="214"/>
      <c r="N195" s="214"/>
      <c r="O195" s="214"/>
      <c r="P195" s="214"/>
      <c r="Q195" s="214"/>
      <c r="R195" s="214"/>
      <c r="S195" s="214"/>
      <c r="T195" s="214"/>
      <c r="U195" s="214"/>
      <c r="V195" s="214"/>
      <c r="W195" s="214"/>
      <c r="X195" s="214"/>
      <c r="Y195" s="214"/>
    </row>
    <row r="196" spans="1:25" ht="15.75">
      <c r="A196" s="210">
        <v>21</v>
      </c>
      <c r="B196" s="211" t="s">
        <v>311</v>
      </c>
      <c r="C196" s="212"/>
      <c r="D196" s="212"/>
      <c r="E196" s="212"/>
      <c r="F196" s="212"/>
      <c r="G196" s="212"/>
      <c r="H196" s="213"/>
      <c r="I196" s="213"/>
      <c r="J196" s="214"/>
      <c r="K196" s="214"/>
      <c r="L196" s="214"/>
      <c r="M196" s="214"/>
      <c r="N196" s="214"/>
      <c r="O196" s="214"/>
      <c r="P196" s="214"/>
      <c r="Q196" s="214"/>
      <c r="R196" s="214"/>
      <c r="S196" s="214"/>
      <c r="T196" s="214"/>
      <c r="U196" s="214"/>
      <c r="V196" s="214"/>
      <c r="W196" s="214"/>
      <c r="X196" s="214"/>
      <c r="Y196" s="214"/>
    </row>
    <row r="197" spans="1:25" ht="15.75">
      <c r="A197" s="210">
        <v>22</v>
      </c>
      <c r="B197" s="211" t="s">
        <v>312</v>
      </c>
      <c r="C197" s="212"/>
      <c r="D197" s="212"/>
      <c r="E197" s="212"/>
      <c r="F197" s="212"/>
      <c r="G197" s="212"/>
      <c r="H197" s="213"/>
      <c r="I197" s="213"/>
      <c r="J197" s="214"/>
      <c r="K197" s="214"/>
      <c r="L197" s="214"/>
      <c r="M197" s="214"/>
      <c r="N197" s="214"/>
      <c r="O197" s="214"/>
      <c r="P197" s="214"/>
      <c r="Q197" s="214"/>
      <c r="R197" s="214"/>
      <c r="S197" s="214"/>
      <c r="T197" s="214"/>
      <c r="U197" s="214"/>
      <c r="V197" s="214"/>
      <c r="W197" s="214"/>
      <c r="X197" s="214"/>
      <c r="Y197" s="214"/>
    </row>
    <row r="198" spans="1:25" ht="15.75">
      <c r="A198" s="215">
        <v>16</v>
      </c>
      <c r="B198" s="233" t="s">
        <v>313</v>
      </c>
      <c r="C198" s="236">
        <v>11</v>
      </c>
      <c r="D198" s="217">
        <v>242000000</v>
      </c>
      <c r="E198" s="217"/>
      <c r="F198" s="217"/>
      <c r="G198" s="217">
        <v>242000000</v>
      </c>
      <c r="H198" s="213"/>
      <c r="I198" s="213"/>
      <c r="J198" s="251"/>
      <c r="K198" s="214"/>
      <c r="L198" s="214"/>
      <c r="M198" s="214"/>
      <c r="N198" s="214"/>
      <c r="O198" s="214"/>
      <c r="P198" s="214"/>
      <c r="Q198" s="214"/>
      <c r="R198" s="214"/>
      <c r="S198" s="214"/>
      <c r="T198" s="214"/>
      <c r="U198" s="214"/>
      <c r="V198" s="214"/>
      <c r="W198" s="214"/>
      <c r="X198" s="214"/>
      <c r="Y198" s="214"/>
    </row>
    <row r="199" spans="1:25" ht="15.75">
      <c r="A199" s="228">
        <v>1</v>
      </c>
      <c r="B199" s="211" t="s">
        <v>314</v>
      </c>
      <c r="C199" s="238"/>
      <c r="D199" s="212"/>
      <c r="E199" s="212"/>
      <c r="F199" s="212"/>
      <c r="G199" s="212"/>
      <c r="H199" s="213"/>
      <c r="I199" s="213"/>
      <c r="J199" s="214"/>
      <c r="K199" s="214"/>
      <c r="L199" s="214"/>
      <c r="M199" s="214"/>
      <c r="N199" s="214"/>
      <c r="O199" s="214"/>
      <c r="P199" s="214"/>
      <c r="Q199" s="214"/>
      <c r="R199" s="214"/>
      <c r="S199" s="214"/>
      <c r="T199" s="214"/>
      <c r="U199" s="214"/>
      <c r="V199" s="214"/>
      <c r="W199" s="214"/>
      <c r="X199" s="214"/>
      <c r="Y199" s="214"/>
    </row>
    <row r="200" spans="1:25" ht="15.75">
      <c r="A200" s="210">
        <v>2</v>
      </c>
      <c r="B200" s="211" t="s">
        <v>315</v>
      </c>
      <c r="C200" s="212"/>
      <c r="D200" s="212"/>
      <c r="E200" s="212"/>
      <c r="F200" s="212"/>
      <c r="G200" s="212"/>
      <c r="H200" s="213"/>
      <c r="I200" s="213"/>
      <c r="J200" s="214"/>
      <c r="K200" s="214"/>
      <c r="L200" s="214"/>
      <c r="M200" s="214"/>
      <c r="N200" s="214"/>
      <c r="O200" s="214"/>
      <c r="P200" s="214"/>
      <c r="Q200" s="214"/>
      <c r="R200" s="214"/>
      <c r="S200" s="214"/>
      <c r="T200" s="214"/>
      <c r="U200" s="214"/>
      <c r="V200" s="214"/>
      <c r="W200" s="214"/>
      <c r="X200" s="214"/>
      <c r="Y200" s="214"/>
    </row>
    <row r="201" spans="1:25" ht="15.75">
      <c r="A201" s="210">
        <v>3</v>
      </c>
      <c r="B201" s="211" t="s">
        <v>316</v>
      </c>
      <c r="C201" s="212"/>
      <c r="D201" s="212"/>
      <c r="E201" s="212"/>
      <c r="F201" s="212"/>
      <c r="G201" s="212"/>
      <c r="H201" s="213"/>
      <c r="I201" s="213"/>
      <c r="J201" s="214"/>
      <c r="K201" s="214"/>
      <c r="L201" s="214"/>
      <c r="M201" s="214"/>
      <c r="N201" s="214"/>
      <c r="O201" s="214"/>
      <c r="P201" s="214"/>
      <c r="Q201" s="214"/>
      <c r="R201" s="214"/>
      <c r="S201" s="214"/>
      <c r="T201" s="214"/>
      <c r="U201" s="214"/>
      <c r="V201" s="214"/>
      <c r="W201" s="214"/>
      <c r="X201" s="214"/>
      <c r="Y201" s="214"/>
    </row>
    <row r="202" spans="1:25" ht="15.75">
      <c r="A202" s="210">
        <v>4</v>
      </c>
      <c r="B202" s="211" t="s">
        <v>317</v>
      </c>
      <c r="C202" s="212"/>
      <c r="D202" s="212"/>
      <c r="E202" s="212"/>
      <c r="F202" s="212"/>
      <c r="G202" s="212"/>
      <c r="H202" s="213"/>
      <c r="I202" s="213"/>
      <c r="J202" s="214"/>
      <c r="K202" s="214"/>
      <c r="L202" s="214"/>
      <c r="M202" s="214"/>
      <c r="N202" s="214"/>
      <c r="O202" s="214"/>
      <c r="P202" s="214"/>
      <c r="Q202" s="214"/>
      <c r="R202" s="214"/>
      <c r="S202" s="214"/>
      <c r="T202" s="214"/>
      <c r="U202" s="214"/>
      <c r="V202" s="214"/>
      <c r="W202" s="214"/>
      <c r="X202" s="214"/>
      <c r="Y202" s="214"/>
    </row>
    <row r="203" spans="1:25" ht="15.75">
      <c r="A203" s="210">
        <v>5</v>
      </c>
      <c r="B203" s="211" t="s">
        <v>318</v>
      </c>
      <c r="C203" s="212"/>
      <c r="D203" s="212"/>
      <c r="E203" s="212"/>
      <c r="F203" s="212"/>
      <c r="G203" s="212"/>
      <c r="H203" s="213"/>
      <c r="I203" s="213"/>
      <c r="J203" s="214"/>
      <c r="K203" s="214"/>
      <c r="L203" s="214"/>
      <c r="M203" s="214"/>
      <c r="N203" s="214"/>
      <c r="O203" s="214"/>
      <c r="P203" s="214"/>
      <c r="Q203" s="214"/>
      <c r="R203" s="214"/>
      <c r="S203" s="214"/>
      <c r="T203" s="214"/>
      <c r="U203" s="214"/>
      <c r="V203" s="214"/>
      <c r="W203" s="214"/>
      <c r="X203" s="214"/>
      <c r="Y203" s="214"/>
    </row>
    <row r="204" spans="1:25" ht="15.75">
      <c r="A204" s="210">
        <v>6</v>
      </c>
      <c r="B204" s="211" t="s">
        <v>319</v>
      </c>
      <c r="C204" s="212"/>
      <c r="D204" s="212"/>
      <c r="E204" s="212"/>
      <c r="F204" s="212"/>
      <c r="G204" s="212"/>
      <c r="H204" s="213"/>
      <c r="I204" s="213"/>
      <c r="J204" s="214"/>
      <c r="K204" s="214"/>
      <c r="L204" s="214"/>
      <c r="M204" s="214"/>
      <c r="N204" s="214"/>
      <c r="O204" s="214"/>
      <c r="P204" s="214"/>
      <c r="Q204" s="214"/>
      <c r="R204" s="214"/>
      <c r="S204" s="214"/>
      <c r="T204" s="214"/>
      <c r="U204" s="214"/>
      <c r="V204" s="214"/>
      <c r="W204" s="214"/>
      <c r="X204" s="214"/>
      <c r="Y204" s="214"/>
    </row>
    <row r="205" spans="1:25" ht="15.75">
      <c r="A205" s="210">
        <v>7</v>
      </c>
      <c r="B205" s="211" t="s">
        <v>320</v>
      </c>
      <c r="C205" s="212"/>
      <c r="D205" s="212"/>
      <c r="E205" s="212"/>
      <c r="F205" s="212"/>
      <c r="G205" s="212"/>
      <c r="H205" s="213"/>
      <c r="I205" s="213"/>
      <c r="J205" s="214"/>
      <c r="K205" s="214"/>
      <c r="L205" s="214"/>
      <c r="M205" s="214"/>
      <c r="N205" s="214"/>
      <c r="O205" s="214"/>
      <c r="P205" s="214"/>
      <c r="Q205" s="214"/>
      <c r="R205" s="214"/>
      <c r="S205" s="214"/>
      <c r="T205" s="214"/>
      <c r="U205" s="214"/>
      <c r="V205" s="214"/>
      <c r="W205" s="214"/>
      <c r="X205" s="214"/>
      <c r="Y205" s="214"/>
    </row>
    <row r="206" spans="1:25" ht="15.75">
      <c r="A206" s="210">
        <v>8</v>
      </c>
      <c r="B206" s="211" t="s">
        <v>321</v>
      </c>
      <c r="C206" s="212"/>
      <c r="D206" s="212"/>
      <c r="E206" s="212"/>
      <c r="F206" s="212"/>
      <c r="G206" s="212"/>
      <c r="H206" s="213"/>
      <c r="I206" s="213"/>
      <c r="J206" s="214"/>
      <c r="K206" s="214"/>
      <c r="L206" s="214"/>
      <c r="M206" s="214"/>
      <c r="N206" s="214"/>
      <c r="O206" s="214"/>
      <c r="P206" s="214"/>
      <c r="Q206" s="214"/>
      <c r="R206" s="214"/>
      <c r="S206" s="214"/>
      <c r="T206" s="214"/>
      <c r="U206" s="214"/>
      <c r="V206" s="214"/>
      <c r="W206" s="214"/>
      <c r="X206" s="214"/>
      <c r="Y206" s="214"/>
    </row>
    <row r="207" spans="1:25" ht="15.75">
      <c r="A207" s="210">
        <v>9</v>
      </c>
      <c r="B207" s="211" t="s">
        <v>322</v>
      </c>
      <c r="C207" s="212"/>
      <c r="D207" s="212"/>
      <c r="E207" s="212"/>
      <c r="F207" s="212"/>
      <c r="G207" s="212"/>
      <c r="H207" s="213"/>
      <c r="I207" s="213"/>
      <c r="J207" s="214"/>
      <c r="K207" s="214"/>
      <c r="L207" s="214"/>
      <c r="M207" s="214"/>
      <c r="N207" s="214"/>
      <c r="O207" s="214"/>
      <c r="P207" s="214"/>
      <c r="Q207" s="214"/>
      <c r="R207" s="214"/>
      <c r="S207" s="214"/>
      <c r="T207" s="214"/>
      <c r="U207" s="214"/>
      <c r="V207" s="214"/>
      <c r="W207" s="214"/>
      <c r="X207" s="214"/>
      <c r="Y207" s="214"/>
    </row>
    <row r="208" spans="1:25" ht="15.75">
      <c r="A208" s="210">
        <v>10</v>
      </c>
      <c r="B208" s="211" t="s">
        <v>323</v>
      </c>
      <c r="C208" s="212"/>
      <c r="D208" s="212"/>
      <c r="E208" s="212"/>
      <c r="F208" s="212"/>
      <c r="G208" s="212"/>
      <c r="H208" s="213"/>
      <c r="I208" s="213"/>
      <c r="J208" s="214"/>
      <c r="K208" s="214"/>
      <c r="L208" s="214"/>
      <c r="M208" s="214"/>
      <c r="N208" s="214"/>
      <c r="O208" s="214"/>
      <c r="P208" s="214"/>
      <c r="Q208" s="214"/>
      <c r="R208" s="214"/>
      <c r="S208" s="214"/>
      <c r="T208" s="214"/>
      <c r="U208" s="214"/>
      <c r="V208" s="214"/>
      <c r="W208" s="214"/>
      <c r="X208" s="214"/>
      <c r="Y208" s="214"/>
    </row>
    <row r="209" spans="1:25" ht="15.75">
      <c r="A209" s="210">
        <v>11</v>
      </c>
      <c r="B209" s="211" t="s">
        <v>324</v>
      </c>
      <c r="C209" s="212"/>
      <c r="D209" s="212"/>
      <c r="E209" s="212"/>
      <c r="F209" s="212"/>
      <c r="G209" s="212"/>
      <c r="H209" s="213"/>
      <c r="I209" s="213"/>
      <c r="J209" s="214"/>
      <c r="K209" s="214"/>
      <c r="L209" s="214"/>
      <c r="M209" s="214"/>
      <c r="N209" s="214"/>
      <c r="O209" s="214"/>
      <c r="P209" s="214"/>
      <c r="Q209" s="214"/>
      <c r="R209" s="214"/>
      <c r="S209" s="214"/>
      <c r="T209" s="214"/>
      <c r="U209" s="214"/>
      <c r="V209" s="214"/>
      <c r="W209" s="214"/>
      <c r="X209" s="214"/>
      <c r="Y209" s="214"/>
    </row>
    <row r="210" spans="1:25" ht="15.75">
      <c r="A210" s="210">
        <v>12</v>
      </c>
      <c r="B210" s="211" t="s">
        <v>325</v>
      </c>
      <c r="C210" s="212"/>
      <c r="D210" s="212"/>
      <c r="E210" s="212"/>
      <c r="F210" s="212"/>
      <c r="G210" s="212"/>
      <c r="H210" s="213"/>
      <c r="I210" s="213"/>
      <c r="J210" s="214"/>
      <c r="K210" s="214"/>
      <c r="L210" s="214"/>
      <c r="M210" s="214"/>
      <c r="N210" s="214"/>
      <c r="O210" s="214"/>
      <c r="P210" s="214"/>
      <c r="Q210" s="214"/>
      <c r="R210" s="214"/>
      <c r="S210" s="214"/>
      <c r="T210" s="214"/>
      <c r="U210" s="214"/>
      <c r="V210" s="214"/>
      <c r="W210" s="214"/>
      <c r="X210" s="214"/>
      <c r="Y210" s="214"/>
    </row>
    <row r="211" spans="1:25" ht="15.75">
      <c r="A211" s="215">
        <v>17</v>
      </c>
      <c r="B211" s="233" t="s">
        <v>326</v>
      </c>
      <c r="C211" s="217">
        <v>34</v>
      </c>
      <c r="D211" s="217">
        <v>440000000</v>
      </c>
      <c r="E211" s="217">
        <v>294000000</v>
      </c>
      <c r="F211" s="217"/>
      <c r="G211" s="217">
        <v>734000000</v>
      </c>
      <c r="H211" s="213"/>
      <c r="I211" s="213"/>
      <c r="J211" s="251"/>
      <c r="K211" s="214"/>
      <c r="L211" s="214"/>
      <c r="M211" s="214"/>
      <c r="N211" s="214"/>
      <c r="O211" s="214"/>
      <c r="P211" s="214"/>
      <c r="Q211" s="214"/>
      <c r="R211" s="214"/>
      <c r="S211" s="214"/>
      <c r="T211" s="214"/>
      <c r="U211" s="214"/>
      <c r="V211" s="214"/>
      <c r="W211" s="214"/>
      <c r="X211" s="214"/>
      <c r="Y211" s="214"/>
    </row>
    <row r="212" spans="1:25" ht="15.75">
      <c r="A212" s="228">
        <v>1</v>
      </c>
      <c r="B212" s="224" t="s">
        <v>327</v>
      </c>
      <c r="C212" s="238"/>
      <c r="D212" s="212"/>
      <c r="E212" s="212"/>
      <c r="F212" s="212"/>
      <c r="G212" s="212"/>
      <c r="H212" s="213"/>
      <c r="I212" s="213"/>
      <c r="J212" s="214"/>
      <c r="K212" s="214"/>
      <c r="L212" s="214"/>
      <c r="M212" s="214"/>
      <c r="N212" s="214"/>
      <c r="O212" s="214"/>
      <c r="P212" s="214"/>
      <c r="Q212" s="214"/>
      <c r="R212" s="214"/>
      <c r="S212" s="214"/>
      <c r="T212" s="214"/>
      <c r="U212" s="214"/>
      <c r="V212" s="214"/>
      <c r="W212" s="214"/>
      <c r="X212" s="214"/>
      <c r="Y212" s="214"/>
    </row>
    <row r="213" spans="1:25" ht="15.75">
      <c r="A213" s="228">
        <v>2</v>
      </c>
      <c r="B213" s="224" t="s">
        <v>328</v>
      </c>
      <c r="C213" s="238"/>
      <c r="D213" s="212"/>
      <c r="E213" s="212"/>
      <c r="F213" s="212"/>
      <c r="G213" s="212"/>
      <c r="H213" s="213"/>
      <c r="I213" s="213"/>
      <c r="J213" s="214"/>
      <c r="K213" s="214"/>
      <c r="L213" s="214"/>
      <c r="M213" s="214"/>
      <c r="N213" s="214"/>
      <c r="O213" s="214"/>
      <c r="P213" s="214"/>
      <c r="Q213" s="214"/>
      <c r="R213" s="214"/>
      <c r="S213" s="214"/>
      <c r="T213" s="214"/>
      <c r="U213" s="214"/>
      <c r="V213" s="214"/>
      <c r="W213" s="214"/>
      <c r="X213" s="214"/>
      <c r="Y213" s="214"/>
    </row>
    <row r="214" spans="1:25" ht="15.75">
      <c r="A214" s="228">
        <v>3</v>
      </c>
      <c r="B214" s="224" t="s">
        <v>329</v>
      </c>
      <c r="C214" s="238"/>
      <c r="D214" s="212"/>
      <c r="E214" s="212"/>
      <c r="F214" s="212"/>
      <c r="G214" s="212"/>
      <c r="H214" s="213"/>
      <c r="I214" s="213"/>
      <c r="J214" s="214"/>
      <c r="K214" s="214"/>
      <c r="L214" s="214"/>
      <c r="M214" s="214"/>
      <c r="N214" s="214"/>
      <c r="O214" s="214"/>
      <c r="P214" s="214"/>
      <c r="Q214" s="214"/>
      <c r="R214" s="214"/>
      <c r="S214" s="214"/>
      <c r="T214" s="214"/>
      <c r="U214" s="214"/>
      <c r="V214" s="214"/>
      <c r="W214" s="214"/>
      <c r="X214" s="214"/>
      <c r="Y214" s="214"/>
    </row>
    <row r="215" spans="1:25" ht="15.75">
      <c r="A215" s="228">
        <v>4</v>
      </c>
      <c r="B215" s="224" t="s">
        <v>330</v>
      </c>
      <c r="C215" s="238"/>
      <c r="D215" s="212"/>
      <c r="E215" s="212"/>
      <c r="F215" s="212"/>
      <c r="G215" s="212"/>
      <c r="H215" s="213"/>
      <c r="I215" s="213"/>
      <c r="J215" s="214"/>
      <c r="K215" s="214"/>
      <c r="L215" s="214"/>
      <c r="M215" s="214"/>
      <c r="N215" s="214"/>
      <c r="O215" s="214"/>
      <c r="P215" s="214"/>
      <c r="Q215" s="214"/>
      <c r="R215" s="214"/>
      <c r="S215" s="214"/>
      <c r="T215" s="214"/>
      <c r="U215" s="214"/>
      <c r="V215" s="214"/>
      <c r="W215" s="214"/>
      <c r="X215" s="214"/>
      <c r="Y215" s="214"/>
    </row>
    <row r="216" spans="1:25" ht="15.75">
      <c r="A216" s="228">
        <v>5</v>
      </c>
      <c r="B216" s="224" t="s">
        <v>331</v>
      </c>
      <c r="C216" s="238"/>
      <c r="D216" s="212"/>
      <c r="E216" s="212"/>
      <c r="F216" s="212"/>
      <c r="G216" s="212"/>
      <c r="H216" s="213"/>
      <c r="I216" s="213"/>
      <c r="J216" s="214"/>
      <c r="K216" s="214"/>
      <c r="L216" s="214"/>
      <c r="M216" s="214"/>
      <c r="N216" s="214"/>
      <c r="O216" s="214"/>
      <c r="P216" s="214"/>
      <c r="Q216" s="214"/>
      <c r="R216" s="214"/>
      <c r="S216" s="214"/>
      <c r="T216" s="214"/>
      <c r="U216" s="214"/>
      <c r="V216" s="214"/>
      <c r="W216" s="214"/>
      <c r="X216" s="214"/>
      <c r="Y216" s="214"/>
    </row>
    <row r="217" spans="1:25" ht="15.75">
      <c r="A217" s="228">
        <v>6</v>
      </c>
      <c r="B217" s="224" t="s">
        <v>332</v>
      </c>
      <c r="C217" s="238"/>
      <c r="D217" s="212"/>
      <c r="E217" s="212"/>
      <c r="F217" s="212"/>
      <c r="G217" s="212"/>
      <c r="H217" s="213"/>
      <c r="I217" s="213"/>
      <c r="J217" s="214"/>
      <c r="K217" s="214"/>
      <c r="L217" s="214"/>
      <c r="M217" s="214"/>
      <c r="N217" s="214"/>
      <c r="O217" s="214"/>
      <c r="P217" s="214"/>
      <c r="Q217" s="214"/>
      <c r="R217" s="214"/>
      <c r="S217" s="214"/>
      <c r="T217" s="214"/>
      <c r="U217" s="214"/>
      <c r="V217" s="214"/>
      <c r="W217" s="214"/>
      <c r="X217" s="214"/>
      <c r="Y217" s="214"/>
    </row>
    <row r="218" spans="1:25" ht="15.75">
      <c r="A218" s="228">
        <v>7</v>
      </c>
      <c r="B218" s="224" t="s">
        <v>333</v>
      </c>
      <c r="C218" s="238"/>
      <c r="D218" s="212"/>
      <c r="E218" s="212"/>
      <c r="F218" s="212"/>
      <c r="G218" s="212"/>
      <c r="H218" s="213"/>
      <c r="I218" s="213"/>
      <c r="J218" s="214"/>
      <c r="K218" s="214"/>
      <c r="L218" s="214"/>
      <c r="M218" s="214"/>
      <c r="N218" s="214"/>
      <c r="O218" s="214"/>
      <c r="P218" s="214"/>
      <c r="Q218" s="214"/>
      <c r="R218" s="214"/>
      <c r="S218" s="214"/>
      <c r="T218" s="214"/>
      <c r="U218" s="214"/>
      <c r="V218" s="214"/>
      <c r="W218" s="214"/>
      <c r="X218" s="214"/>
      <c r="Y218" s="214"/>
    </row>
    <row r="219" spans="1:25" ht="15.75">
      <c r="A219" s="228">
        <v>8</v>
      </c>
      <c r="B219" s="224" t="s">
        <v>334</v>
      </c>
      <c r="C219" s="238"/>
      <c r="D219" s="212"/>
      <c r="E219" s="212"/>
      <c r="F219" s="212"/>
      <c r="G219" s="212"/>
      <c r="H219" s="213"/>
      <c r="I219" s="213"/>
      <c r="J219" s="214"/>
      <c r="K219" s="214"/>
      <c r="L219" s="214"/>
      <c r="M219" s="214"/>
      <c r="N219" s="214"/>
      <c r="O219" s="214"/>
      <c r="P219" s="214"/>
      <c r="Q219" s="214"/>
      <c r="R219" s="214"/>
      <c r="S219" s="214"/>
      <c r="T219" s="214"/>
      <c r="U219" s="214"/>
      <c r="V219" s="214"/>
      <c r="W219" s="214"/>
      <c r="X219" s="214"/>
      <c r="Y219" s="214"/>
    </row>
    <row r="220" spans="1:25" ht="15.75">
      <c r="A220" s="228">
        <v>9</v>
      </c>
      <c r="B220" s="224" t="s">
        <v>335</v>
      </c>
      <c r="C220" s="238"/>
      <c r="D220" s="212"/>
      <c r="E220" s="212"/>
      <c r="F220" s="212"/>
      <c r="G220" s="212"/>
      <c r="H220" s="213"/>
      <c r="I220" s="213"/>
      <c r="J220" s="214"/>
      <c r="K220" s="214"/>
      <c r="L220" s="214"/>
      <c r="M220" s="214"/>
      <c r="N220" s="214"/>
      <c r="O220" s="214"/>
      <c r="P220" s="214"/>
      <c r="Q220" s="214"/>
      <c r="R220" s="214"/>
      <c r="S220" s="214"/>
      <c r="T220" s="214"/>
      <c r="U220" s="214"/>
      <c r="V220" s="214"/>
      <c r="W220" s="214"/>
      <c r="X220" s="214"/>
      <c r="Y220" s="214"/>
    </row>
    <row r="221" spans="1:25" ht="15.75">
      <c r="A221" s="228">
        <v>10</v>
      </c>
      <c r="B221" s="224" t="s">
        <v>336</v>
      </c>
      <c r="C221" s="238"/>
      <c r="D221" s="212"/>
      <c r="E221" s="212"/>
      <c r="F221" s="212"/>
      <c r="G221" s="212"/>
      <c r="H221" s="213"/>
      <c r="I221" s="213"/>
      <c r="J221" s="214"/>
      <c r="K221" s="214"/>
      <c r="L221" s="214"/>
      <c r="M221" s="214"/>
      <c r="N221" s="214"/>
      <c r="O221" s="214"/>
      <c r="P221" s="214"/>
      <c r="Q221" s="214"/>
      <c r="R221" s="214"/>
      <c r="S221" s="214"/>
      <c r="T221" s="214"/>
      <c r="U221" s="214"/>
      <c r="V221" s="214"/>
      <c r="W221" s="214"/>
      <c r="X221" s="214"/>
      <c r="Y221" s="214"/>
    </row>
    <row r="222" spans="1:25" ht="15.75">
      <c r="A222" s="228">
        <v>11</v>
      </c>
      <c r="B222" s="224" t="s">
        <v>337</v>
      </c>
      <c r="C222" s="238"/>
      <c r="D222" s="212"/>
      <c r="E222" s="212"/>
      <c r="F222" s="212"/>
      <c r="G222" s="212"/>
      <c r="H222" s="213"/>
      <c r="I222" s="213"/>
      <c r="J222" s="214"/>
      <c r="K222" s="214"/>
      <c r="L222" s="214"/>
      <c r="M222" s="214"/>
      <c r="N222" s="214"/>
      <c r="O222" s="214"/>
      <c r="P222" s="214"/>
      <c r="Q222" s="214"/>
      <c r="R222" s="214"/>
      <c r="S222" s="214"/>
      <c r="T222" s="214"/>
      <c r="U222" s="214"/>
      <c r="V222" s="214"/>
      <c r="W222" s="214"/>
      <c r="X222" s="214"/>
      <c r="Y222" s="214"/>
    </row>
    <row r="223" spans="1:25" ht="15.75">
      <c r="A223" s="228">
        <v>12</v>
      </c>
      <c r="B223" s="224" t="s">
        <v>338</v>
      </c>
      <c r="C223" s="238"/>
      <c r="D223" s="212"/>
      <c r="E223" s="212"/>
      <c r="F223" s="212"/>
      <c r="G223" s="212"/>
      <c r="H223" s="213"/>
      <c r="I223" s="213"/>
      <c r="J223" s="214"/>
      <c r="K223" s="214"/>
      <c r="L223" s="214"/>
      <c r="M223" s="214"/>
      <c r="N223" s="214"/>
      <c r="O223" s="214"/>
      <c r="P223" s="214"/>
      <c r="Q223" s="214"/>
      <c r="R223" s="214"/>
      <c r="S223" s="214"/>
      <c r="T223" s="214"/>
      <c r="U223" s="214"/>
      <c r="V223" s="214"/>
      <c r="W223" s="214"/>
      <c r="X223" s="214"/>
      <c r="Y223" s="214"/>
    </row>
    <row r="224" spans="1:25" ht="15.75">
      <c r="A224" s="228">
        <v>13</v>
      </c>
      <c r="B224" s="224" t="s">
        <v>339</v>
      </c>
      <c r="C224" s="238"/>
      <c r="D224" s="212"/>
      <c r="E224" s="212"/>
      <c r="F224" s="212"/>
      <c r="G224" s="212"/>
      <c r="H224" s="213"/>
      <c r="I224" s="213"/>
      <c r="J224" s="214"/>
      <c r="K224" s="214"/>
      <c r="L224" s="214"/>
      <c r="M224" s="214"/>
      <c r="N224" s="214"/>
      <c r="O224" s="214"/>
      <c r="P224" s="214"/>
      <c r="Q224" s="214"/>
      <c r="R224" s="214"/>
      <c r="S224" s="214"/>
      <c r="T224" s="214"/>
      <c r="U224" s="214"/>
      <c r="V224" s="214"/>
      <c r="W224" s="214"/>
      <c r="X224" s="214"/>
      <c r="Y224" s="214"/>
    </row>
    <row r="225" spans="1:25" ht="15.75">
      <c r="A225" s="228">
        <v>14</v>
      </c>
      <c r="B225" s="224" t="s">
        <v>340</v>
      </c>
      <c r="C225" s="238"/>
      <c r="D225" s="212"/>
      <c r="E225" s="212"/>
      <c r="F225" s="212"/>
      <c r="G225" s="212"/>
      <c r="H225" s="213"/>
      <c r="I225" s="213"/>
      <c r="J225" s="214"/>
      <c r="K225" s="214"/>
      <c r="L225" s="214"/>
      <c r="M225" s="214"/>
      <c r="N225" s="214"/>
      <c r="O225" s="214"/>
      <c r="P225" s="214"/>
      <c r="Q225" s="214"/>
      <c r="R225" s="214"/>
      <c r="S225" s="214"/>
      <c r="T225" s="214"/>
      <c r="U225" s="214"/>
      <c r="V225" s="214"/>
      <c r="W225" s="214"/>
      <c r="X225" s="214"/>
      <c r="Y225" s="214"/>
    </row>
    <row r="226" spans="1:25" ht="15.75">
      <c r="A226" s="228">
        <v>15</v>
      </c>
      <c r="B226" s="224" t="s">
        <v>341</v>
      </c>
      <c r="C226" s="238"/>
      <c r="D226" s="212"/>
      <c r="E226" s="212"/>
      <c r="F226" s="212"/>
      <c r="G226" s="212"/>
      <c r="H226" s="213"/>
      <c r="I226" s="213"/>
      <c r="J226" s="214"/>
      <c r="K226" s="214"/>
      <c r="L226" s="214"/>
      <c r="M226" s="214"/>
      <c r="N226" s="214"/>
      <c r="O226" s="214"/>
      <c r="P226" s="214"/>
      <c r="Q226" s="214"/>
      <c r="R226" s="214"/>
      <c r="S226" s="214"/>
      <c r="T226" s="214"/>
      <c r="U226" s="214"/>
      <c r="V226" s="214"/>
      <c r="W226" s="214"/>
      <c r="X226" s="214"/>
      <c r="Y226" s="214"/>
    </row>
    <row r="227" spans="1:25" ht="15.75">
      <c r="A227" s="228">
        <v>16</v>
      </c>
      <c r="B227" s="224" t="s">
        <v>342</v>
      </c>
      <c r="C227" s="238"/>
      <c r="D227" s="212"/>
      <c r="E227" s="212"/>
      <c r="F227" s="212"/>
      <c r="G227" s="212"/>
      <c r="H227" s="213"/>
      <c r="I227" s="213"/>
      <c r="J227" s="214"/>
      <c r="K227" s="214"/>
      <c r="L227" s="214"/>
      <c r="M227" s="214"/>
      <c r="N227" s="214"/>
      <c r="O227" s="214"/>
      <c r="P227" s="214"/>
      <c r="Q227" s="214"/>
      <c r="R227" s="214"/>
      <c r="S227" s="214"/>
      <c r="T227" s="214"/>
      <c r="U227" s="214"/>
      <c r="V227" s="214"/>
      <c r="W227" s="214"/>
      <c r="X227" s="214"/>
      <c r="Y227" s="214"/>
    </row>
    <row r="228" spans="1:25" ht="15.75">
      <c r="A228" s="228">
        <v>17</v>
      </c>
      <c r="B228" s="224" t="s">
        <v>343</v>
      </c>
      <c r="C228" s="238"/>
      <c r="D228" s="212"/>
      <c r="E228" s="212"/>
      <c r="F228" s="212"/>
      <c r="G228" s="212"/>
      <c r="H228" s="213"/>
      <c r="I228" s="213"/>
      <c r="J228" s="214"/>
      <c r="K228" s="214"/>
      <c r="L228" s="214"/>
      <c r="M228" s="214"/>
      <c r="N228" s="214"/>
      <c r="O228" s="214"/>
      <c r="P228" s="214"/>
      <c r="Q228" s="214"/>
      <c r="R228" s="214"/>
      <c r="S228" s="214"/>
      <c r="T228" s="214"/>
      <c r="U228" s="214"/>
      <c r="V228" s="214"/>
      <c r="W228" s="214"/>
      <c r="X228" s="214"/>
      <c r="Y228" s="214"/>
    </row>
    <row r="229" spans="1:25" ht="15.75">
      <c r="A229" s="228">
        <v>18</v>
      </c>
      <c r="B229" s="224" t="s">
        <v>344</v>
      </c>
      <c r="C229" s="238"/>
      <c r="D229" s="212"/>
      <c r="E229" s="212"/>
      <c r="F229" s="212"/>
      <c r="G229" s="212"/>
      <c r="H229" s="213"/>
      <c r="I229" s="213"/>
      <c r="J229" s="214"/>
      <c r="K229" s="214"/>
      <c r="L229" s="214"/>
      <c r="M229" s="214"/>
      <c r="N229" s="214"/>
      <c r="O229" s="214"/>
      <c r="P229" s="214"/>
      <c r="Q229" s="214"/>
      <c r="R229" s="214"/>
      <c r="S229" s="214"/>
      <c r="T229" s="214"/>
      <c r="U229" s="214"/>
      <c r="V229" s="214"/>
      <c r="W229" s="214"/>
      <c r="X229" s="214"/>
      <c r="Y229" s="214"/>
    </row>
    <row r="230" spans="1:25" ht="15.75">
      <c r="A230" s="228">
        <v>19</v>
      </c>
      <c r="B230" s="224" t="s">
        <v>345</v>
      </c>
      <c r="C230" s="238"/>
      <c r="D230" s="212"/>
      <c r="E230" s="212"/>
      <c r="F230" s="212"/>
      <c r="G230" s="212"/>
      <c r="H230" s="213"/>
      <c r="I230" s="213"/>
      <c r="J230" s="214"/>
      <c r="K230" s="214"/>
      <c r="L230" s="214"/>
      <c r="M230" s="214"/>
      <c r="N230" s="214"/>
      <c r="O230" s="214"/>
      <c r="P230" s="214"/>
      <c r="Q230" s="214"/>
      <c r="R230" s="214"/>
      <c r="S230" s="214"/>
      <c r="T230" s="214"/>
      <c r="U230" s="214"/>
      <c r="V230" s="214"/>
      <c r="W230" s="214"/>
      <c r="X230" s="214"/>
      <c r="Y230" s="214"/>
    </row>
    <row r="231" spans="1:25" ht="15.75">
      <c r="A231" s="228">
        <v>20</v>
      </c>
      <c r="B231" s="224" t="s">
        <v>346</v>
      </c>
      <c r="C231" s="238"/>
      <c r="D231" s="212"/>
      <c r="E231" s="212"/>
      <c r="F231" s="212"/>
      <c r="G231" s="212"/>
      <c r="H231" s="213"/>
      <c r="I231" s="213"/>
      <c r="J231" s="214"/>
      <c r="K231" s="214"/>
      <c r="L231" s="214"/>
      <c r="M231" s="214"/>
      <c r="N231" s="214"/>
      <c r="O231" s="214"/>
      <c r="P231" s="214"/>
      <c r="Q231" s="214"/>
      <c r="R231" s="214"/>
      <c r="S231" s="214"/>
      <c r="T231" s="214"/>
      <c r="U231" s="214"/>
      <c r="V231" s="214"/>
      <c r="W231" s="214"/>
      <c r="X231" s="214"/>
      <c r="Y231" s="214"/>
    </row>
    <row r="232" spans="1:25" ht="15.75">
      <c r="A232" s="228">
        <v>21</v>
      </c>
      <c r="B232" s="224" t="s">
        <v>347</v>
      </c>
      <c r="C232" s="238"/>
      <c r="D232" s="212"/>
      <c r="E232" s="212"/>
      <c r="F232" s="212"/>
      <c r="G232" s="212"/>
      <c r="H232" s="213"/>
      <c r="I232" s="213"/>
      <c r="J232" s="214"/>
      <c r="K232" s="214"/>
      <c r="L232" s="214"/>
      <c r="M232" s="214"/>
      <c r="N232" s="214"/>
      <c r="O232" s="214"/>
      <c r="P232" s="214"/>
      <c r="Q232" s="214"/>
      <c r="R232" s="214"/>
      <c r="S232" s="214"/>
      <c r="T232" s="214"/>
      <c r="U232" s="214"/>
      <c r="V232" s="214"/>
      <c r="W232" s="214"/>
      <c r="X232" s="214"/>
      <c r="Y232" s="214"/>
    </row>
    <row r="233" spans="1:25" ht="15.75">
      <c r="A233" s="228">
        <v>22</v>
      </c>
      <c r="B233" s="224" t="s">
        <v>348</v>
      </c>
      <c r="C233" s="238"/>
      <c r="D233" s="212"/>
      <c r="E233" s="212"/>
      <c r="F233" s="212"/>
      <c r="G233" s="212"/>
      <c r="H233" s="213"/>
      <c r="I233" s="213"/>
      <c r="J233" s="214"/>
      <c r="K233" s="214"/>
      <c r="L233" s="214"/>
      <c r="M233" s="214"/>
      <c r="N233" s="214"/>
      <c r="O233" s="214"/>
      <c r="P233" s="214"/>
      <c r="Q233" s="214"/>
      <c r="R233" s="214"/>
      <c r="S233" s="214"/>
      <c r="T233" s="214"/>
      <c r="U233" s="214"/>
      <c r="V233" s="214"/>
      <c r="W233" s="214"/>
      <c r="X233" s="214"/>
      <c r="Y233" s="214"/>
    </row>
    <row r="234" spans="1:25" ht="15.75">
      <c r="A234" s="228">
        <v>23</v>
      </c>
      <c r="B234" s="224" t="s">
        <v>349</v>
      </c>
      <c r="C234" s="238"/>
      <c r="D234" s="212"/>
      <c r="E234" s="212"/>
      <c r="F234" s="212"/>
      <c r="G234" s="212"/>
      <c r="H234" s="213"/>
      <c r="I234" s="213"/>
      <c r="J234" s="214"/>
      <c r="K234" s="214"/>
      <c r="L234" s="214"/>
      <c r="M234" s="214"/>
      <c r="N234" s="214"/>
      <c r="O234" s="214"/>
      <c r="P234" s="214"/>
      <c r="Q234" s="214"/>
      <c r="R234" s="214"/>
      <c r="S234" s="214"/>
      <c r="T234" s="214"/>
      <c r="U234" s="214"/>
      <c r="V234" s="214"/>
      <c r="W234" s="214"/>
      <c r="X234" s="214"/>
      <c r="Y234" s="214"/>
    </row>
    <row r="235" spans="1:25" ht="15.75">
      <c r="A235" s="228">
        <v>24</v>
      </c>
      <c r="B235" s="224" t="s">
        <v>350</v>
      </c>
      <c r="C235" s="238"/>
      <c r="D235" s="212"/>
      <c r="E235" s="212"/>
      <c r="F235" s="212"/>
      <c r="G235" s="212"/>
      <c r="H235" s="213"/>
      <c r="I235" s="213"/>
      <c r="J235" s="214"/>
      <c r="K235" s="214"/>
      <c r="L235" s="214"/>
      <c r="M235" s="214"/>
      <c r="N235" s="214"/>
      <c r="O235" s="214"/>
      <c r="P235" s="214"/>
      <c r="Q235" s="214"/>
      <c r="R235" s="214"/>
      <c r="S235" s="214"/>
      <c r="T235" s="214"/>
      <c r="U235" s="214"/>
      <c r="V235" s="214"/>
      <c r="W235" s="214"/>
      <c r="X235" s="214"/>
      <c r="Y235" s="214"/>
    </row>
    <row r="236" spans="1:25" ht="15.75">
      <c r="A236" s="228">
        <v>25</v>
      </c>
      <c r="B236" s="224" t="s">
        <v>351</v>
      </c>
      <c r="C236" s="238"/>
      <c r="D236" s="212"/>
      <c r="E236" s="212"/>
      <c r="F236" s="212"/>
      <c r="G236" s="212"/>
      <c r="H236" s="213"/>
      <c r="I236" s="213"/>
      <c r="J236" s="214"/>
      <c r="K236" s="214"/>
      <c r="L236" s="214"/>
      <c r="M236" s="214"/>
      <c r="N236" s="214"/>
      <c r="O236" s="214"/>
      <c r="P236" s="214"/>
      <c r="Q236" s="214"/>
      <c r="R236" s="214"/>
      <c r="S236" s="214"/>
      <c r="T236" s="214"/>
      <c r="U236" s="214"/>
      <c r="V236" s="214"/>
      <c r="W236" s="214"/>
      <c r="X236" s="214"/>
      <c r="Y236" s="214"/>
    </row>
    <row r="237" spans="1:25" ht="15.75">
      <c r="A237" s="228">
        <v>26</v>
      </c>
      <c r="B237" s="224" t="s">
        <v>352</v>
      </c>
      <c r="C237" s="238"/>
      <c r="D237" s="212"/>
      <c r="E237" s="212"/>
      <c r="F237" s="212"/>
      <c r="G237" s="212"/>
      <c r="H237" s="213"/>
      <c r="I237" s="213"/>
      <c r="J237" s="214"/>
      <c r="K237" s="214"/>
      <c r="L237" s="214"/>
      <c r="M237" s="214"/>
      <c r="N237" s="214"/>
      <c r="O237" s="214"/>
      <c r="P237" s="214"/>
      <c r="Q237" s="214"/>
      <c r="R237" s="214"/>
      <c r="S237" s="214"/>
      <c r="T237" s="214"/>
      <c r="U237" s="214"/>
      <c r="V237" s="214"/>
      <c r="W237" s="214"/>
      <c r="X237" s="214"/>
      <c r="Y237" s="214"/>
    </row>
    <row r="238" spans="1:25" ht="15.75">
      <c r="A238" s="228">
        <v>27</v>
      </c>
      <c r="B238" s="224" t="s">
        <v>353</v>
      </c>
      <c r="C238" s="238"/>
      <c r="D238" s="212"/>
      <c r="E238" s="212"/>
      <c r="F238" s="212"/>
      <c r="G238" s="212"/>
      <c r="H238" s="213"/>
      <c r="I238" s="213"/>
      <c r="J238" s="214"/>
      <c r="K238" s="214"/>
      <c r="L238" s="214"/>
      <c r="M238" s="214"/>
      <c r="N238" s="214"/>
      <c r="O238" s="214"/>
      <c r="P238" s="214"/>
      <c r="Q238" s="214"/>
      <c r="R238" s="214"/>
      <c r="S238" s="214"/>
      <c r="T238" s="214"/>
      <c r="U238" s="214"/>
      <c r="V238" s="214"/>
      <c r="W238" s="214"/>
      <c r="X238" s="214"/>
      <c r="Y238" s="214"/>
    </row>
    <row r="239" spans="1:25" ht="15.75">
      <c r="A239" s="228">
        <v>28</v>
      </c>
      <c r="B239" s="224" t="s">
        <v>354</v>
      </c>
      <c r="C239" s="238"/>
      <c r="D239" s="212"/>
      <c r="E239" s="212"/>
      <c r="F239" s="212"/>
      <c r="G239" s="212"/>
      <c r="H239" s="213"/>
      <c r="I239" s="213"/>
      <c r="J239" s="214"/>
      <c r="K239" s="214"/>
      <c r="L239" s="214"/>
      <c r="M239" s="214"/>
      <c r="N239" s="214"/>
      <c r="O239" s="214"/>
      <c r="P239" s="214"/>
      <c r="Q239" s="214"/>
      <c r="R239" s="214"/>
      <c r="S239" s="214"/>
      <c r="T239" s="214"/>
      <c r="U239" s="214"/>
      <c r="V239" s="214"/>
      <c r="W239" s="214"/>
      <c r="X239" s="214"/>
      <c r="Y239" s="214"/>
    </row>
    <row r="240" spans="1:25" ht="15.75">
      <c r="A240" s="228">
        <v>29</v>
      </c>
      <c r="B240" s="224" t="s">
        <v>355</v>
      </c>
      <c r="C240" s="238"/>
      <c r="D240" s="212"/>
      <c r="E240" s="212"/>
      <c r="F240" s="212"/>
      <c r="G240" s="212"/>
      <c r="H240" s="213"/>
      <c r="I240" s="213"/>
      <c r="J240" s="214"/>
      <c r="K240" s="214"/>
      <c r="L240" s="214"/>
      <c r="M240" s="214"/>
      <c r="N240" s="214"/>
      <c r="O240" s="214"/>
      <c r="P240" s="214"/>
      <c r="Q240" s="214"/>
      <c r="R240" s="214"/>
      <c r="S240" s="214"/>
      <c r="T240" s="214"/>
      <c r="U240" s="214"/>
      <c r="V240" s="214"/>
      <c r="W240" s="214"/>
      <c r="X240" s="214"/>
      <c r="Y240" s="214"/>
    </row>
    <row r="241" spans="1:25" ht="15.75">
      <c r="A241" s="228">
        <v>30</v>
      </c>
      <c r="B241" s="224" t="s">
        <v>356</v>
      </c>
      <c r="C241" s="238"/>
      <c r="D241" s="212"/>
      <c r="E241" s="212"/>
      <c r="F241" s="212"/>
      <c r="G241" s="212"/>
      <c r="H241" s="213"/>
      <c r="I241" s="213"/>
      <c r="J241" s="214"/>
      <c r="K241" s="214"/>
      <c r="L241" s="214"/>
      <c r="M241" s="214"/>
      <c r="N241" s="214"/>
      <c r="O241" s="214"/>
      <c r="P241" s="214"/>
      <c r="Q241" s="214"/>
      <c r="R241" s="214"/>
      <c r="S241" s="214"/>
      <c r="T241" s="214"/>
      <c r="U241" s="214"/>
      <c r="V241" s="214"/>
      <c r="W241" s="214"/>
      <c r="X241" s="214"/>
      <c r="Y241" s="214"/>
    </row>
    <row r="242" spans="1:25" ht="15.75">
      <c r="A242" s="228">
        <v>31</v>
      </c>
      <c r="B242" s="224" t="s">
        <v>357</v>
      </c>
      <c r="C242" s="238"/>
      <c r="D242" s="212"/>
      <c r="E242" s="212"/>
      <c r="F242" s="212"/>
      <c r="G242" s="212"/>
      <c r="H242" s="213"/>
      <c r="I242" s="213"/>
      <c r="J242" s="214"/>
      <c r="K242" s="214"/>
      <c r="L242" s="214"/>
      <c r="M242" s="214"/>
      <c r="N242" s="214"/>
      <c r="O242" s="214"/>
      <c r="P242" s="214"/>
      <c r="Q242" s="214"/>
      <c r="R242" s="214"/>
      <c r="S242" s="214"/>
      <c r="T242" s="214"/>
      <c r="U242" s="214"/>
      <c r="V242" s="214"/>
      <c r="W242" s="214"/>
      <c r="X242" s="214"/>
      <c r="Y242" s="214"/>
    </row>
    <row r="243" spans="1:25" ht="15.75">
      <c r="A243" s="228">
        <v>32</v>
      </c>
      <c r="B243" s="224" t="s">
        <v>358</v>
      </c>
      <c r="C243" s="238"/>
      <c r="D243" s="212"/>
      <c r="E243" s="212"/>
      <c r="F243" s="212"/>
      <c r="G243" s="212"/>
      <c r="H243" s="213"/>
      <c r="I243" s="213"/>
      <c r="J243" s="214"/>
      <c r="K243" s="214"/>
      <c r="L243" s="214"/>
      <c r="M243" s="214"/>
      <c r="N243" s="214"/>
      <c r="O243" s="214"/>
      <c r="P243" s="214"/>
      <c r="Q243" s="214"/>
      <c r="R243" s="214"/>
      <c r="S243" s="214"/>
      <c r="T243" s="214"/>
      <c r="U243" s="214"/>
      <c r="V243" s="214"/>
      <c r="W243" s="214"/>
      <c r="X243" s="214"/>
      <c r="Y243" s="214"/>
    </row>
    <row r="244" spans="1:25" ht="15.75">
      <c r="A244" s="252">
        <v>18</v>
      </c>
      <c r="B244" s="250" t="s">
        <v>359</v>
      </c>
      <c r="C244" s="231">
        <v>10</v>
      </c>
      <c r="D244" s="217">
        <v>220000000</v>
      </c>
      <c r="E244" s="217"/>
      <c r="F244" s="217"/>
      <c r="G244" s="217">
        <v>220000000</v>
      </c>
      <c r="H244" s="213"/>
      <c r="I244" s="213"/>
      <c r="J244" s="214"/>
      <c r="K244" s="214"/>
      <c r="L244" s="214"/>
      <c r="M244" s="214"/>
      <c r="N244" s="214"/>
      <c r="O244" s="214"/>
      <c r="P244" s="214"/>
      <c r="Q244" s="214"/>
      <c r="R244" s="214"/>
      <c r="S244" s="214"/>
      <c r="T244" s="214"/>
      <c r="U244" s="214"/>
      <c r="V244" s="214"/>
      <c r="W244" s="214"/>
      <c r="X244" s="214"/>
      <c r="Y244" s="214"/>
    </row>
    <row r="245" spans="1:25" ht="15.75">
      <c r="A245" s="253">
        <v>1</v>
      </c>
      <c r="B245" s="240" t="s">
        <v>360</v>
      </c>
      <c r="C245" s="254"/>
      <c r="D245" s="212"/>
      <c r="E245" s="212"/>
      <c r="F245" s="212"/>
      <c r="G245" s="212"/>
      <c r="H245" s="213"/>
      <c r="I245" s="213"/>
      <c r="J245" s="214"/>
      <c r="K245" s="214"/>
      <c r="L245" s="214"/>
      <c r="M245" s="214"/>
      <c r="N245" s="214"/>
      <c r="O245" s="214"/>
      <c r="P245" s="214"/>
      <c r="Q245" s="214"/>
      <c r="R245" s="214"/>
      <c r="S245" s="214"/>
      <c r="T245" s="214"/>
      <c r="U245" s="214"/>
      <c r="V245" s="214"/>
      <c r="W245" s="214"/>
      <c r="X245" s="214"/>
      <c r="Y245" s="214"/>
    </row>
    <row r="246" spans="1:25" ht="15.75">
      <c r="A246" s="253">
        <v>2</v>
      </c>
      <c r="B246" s="240" t="s">
        <v>361</v>
      </c>
      <c r="C246" s="254"/>
      <c r="D246" s="212"/>
      <c r="E246" s="212"/>
      <c r="F246" s="212"/>
      <c r="G246" s="212"/>
      <c r="H246" s="213"/>
      <c r="I246" s="213"/>
      <c r="J246" s="214"/>
      <c r="K246" s="214"/>
      <c r="L246" s="214"/>
      <c r="M246" s="214"/>
      <c r="N246" s="214"/>
      <c r="O246" s="214"/>
      <c r="P246" s="214"/>
      <c r="Q246" s="214"/>
      <c r="R246" s="214"/>
      <c r="S246" s="214"/>
      <c r="T246" s="214"/>
      <c r="U246" s="214"/>
      <c r="V246" s="214"/>
      <c r="W246" s="214"/>
      <c r="X246" s="214"/>
      <c r="Y246" s="214"/>
    </row>
    <row r="247" spans="1:25" ht="15.75">
      <c r="A247" s="253">
        <v>3</v>
      </c>
      <c r="B247" s="240" t="s">
        <v>362</v>
      </c>
      <c r="C247" s="254"/>
      <c r="D247" s="212"/>
      <c r="E247" s="212"/>
      <c r="F247" s="212"/>
      <c r="G247" s="212"/>
      <c r="H247" s="213"/>
      <c r="I247" s="213"/>
      <c r="J247" s="214"/>
      <c r="K247" s="214"/>
      <c r="L247" s="214"/>
      <c r="M247" s="214"/>
      <c r="N247" s="214"/>
      <c r="O247" s="214"/>
      <c r="P247" s="214"/>
      <c r="Q247" s="214"/>
      <c r="R247" s="214"/>
      <c r="S247" s="214"/>
      <c r="T247" s="214"/>
      <c r="U247" s="214"/>
      <c r="V247" s="214"/>
      <c r="W247" s="214"/>
      <c r="X247" s="214"/>
      <c r="Y247" s="214"/>
    </row>
    <row r="248" spans="1:25" ht="15.75">
      <c r="A248" s="253">
        <v>4</v>
      </c>
      <c r="B248" s="240" t="s">
        <v>363</v>
      </c>
      <c r="C248" s="254"/>
      <c r="D248" s="212"/>
      <c r="E248" s="212"/>
      <c r="F248" s="212"/>
      <c r="G248" s="212"/>
      <c r="H248" s="213"/>
      <c r="I248" s="213"/>
      <c r="J248" s="214"/>
      <c r="K248" s="214"/>
      <c r="L248" s="214"/>
      <c r="M248" s="214"/>
      <c r="N248" s="214"/>
      <c r="O248" s="214"/>
      <c r="P248" s="214"/>
      <c r="Q248" s="214"/>
      <c r="R248" s="214"/>
      <c r="S248" s="214"/>
      <c r="T248" s="214"/>
      <c r="U248" s="214"/>
      <c r="V248" s="214"/>
      <c r="W248" s="214"/>
      <c r="X248" s="214"/>
      <c r="Y248" s="214"/>
    </row>
    <row r="249" spans="1:25" ht="15.75">
      <c r="A249" s="253">
        <v>5</v>
      </c>
      <c r="B249" s="240" t="s">
        <v>364</v>
      </c>
      <c r="C249" s="254"/>
      <c r="D249" s="212"/>
      <c r="E249" s="212"/>
      <c r="F249" s="212"/>
      <c r="G249" s="212"/>
      <c r="H249" s="213"/>
      <c r="I249" s="213"/>
      <c r="J249" s="214"/>
      <c r="K249" s="214"/>
      <c r="L249" s="214"/>
      <c r="M249" s="214"/>
      <c r="N249" s="214"/>
      <c r="O249" s="214"/>
      <c r="P249" s="214"/>
      <c r="Q249" s="214"/>
      <c r="R249" s="214"/>
      <c r="S249" s="214"/>
      <c r="T249" s="214"/>
      <c r="U249" s="214"/>
      <c r="V249" s="214"/>
      <c r="W249" s="214"/>
      <c r="X249" s="214"/>
      <c r="Y249" s="214"/>
    </row>
    <row r="250" spans="1:25" ht="15.75">
      <c r="A250" s="253">
        <v>6</v>
      </c>
      <c r="B250" s="240" t="s">
        <v>365</v>
      </c>
      <c r="C250" s="254"/>
      <c r="D250" s="212"/>
      <c r="E250" s="212"/>
      <c r="F250" s="212"/>
      <c r="G250" s="212"/>
      <c r="H250" s="213"/>
      <c r="I250" s="213"/>
      <c r="J250" s="214"/>
      <c r="K250" s="214"/>
      <c r="L250" s="214"/>
      <c r="M250" s="214"/>
      <c r="N250" s="214"/>
      <c r="O250" s="214"/>
      <c r="P250" s="214"/>
      <c r="Q250" s="214"/>
      <c r="R250" s="214"/>
      <c r="S250" s="214"/>
      <c r="T250" s="214"/>
      <c r="U250" s="214"/>
      <c r="V250" s="214"/>
      <c r="W250" s="214"/>
      <c r="X250" s="214"/>
      <c r="Y250" s="214"/>
    </row>
    <row r="251" spans="1:25" ht="15.75">
      <c r="A251" s="253">
        <v>7</v>
      </c>
      <c r="B251" s="240" t="s">
        <v>366</v>
      </c>
      <c r="C251" s="254"/>
      <c r="D251" s="212"/>
      <c r="E251" s="212"/>
      <c r="F251" s="212"/>
      <c r="G251" s="212"/>
      <c r="H251" s="213"/>
      <c r="I251" s="213"/>
      <c r="J251" s="214"/>
      <c r="K251" s="214"/>
      <c r="L251" s="214"/>
      <c r="M251" s="214"/>
      <c r="N251" s="214"/>
      <c r="O251" s="214"/>
      <c r="P251" s="214"/>
      <c r="Q251" s="214"/>
      <c r="R251" s="214"/>
      <c r="S251" s="214"/>
      <c r="T251" s="214"/>
      <c r="U251" s="214"/>
      <c r="V251" s="214"/>
      <c r="W251" s="214"/>
      <c r="X251" s="214"/>
      <c r="Y251" s="214"/>
    </row>
    <row r="252" spans="1:25" ht="15.75">
      <c r="A252" s="253">
        <v>8</v>
      </c>
      <c r="B252" s="240" t="s">
        <v>367</v>
      </c>
      <c r="C252" s="254"/>
      <c r="D252" s="212"/>
      <c r="E252" s="212"/>
      <c r="F252" s="212"/>
      <c r="G252" s="212"/>
      <c r="H252" s="213"/>
      <c r="I252" s="213"/>
      <c r="J252" s="214"/>
      <c r="K252" s="214"/>
      <c r="L252" s="214"/>
      <c r="M252" s="214"/>
      <c r="N252" s="214"/>
      <c r="O252" s="214"/>
      <c r="P252" s="214"/>
      <c r="Q252" s="214"/>
      <c r="R252" s="214"/>
      <c r="S252" s="214"/>
      <c r="T252" s="214"/>
      <c r="U252" s="214"/>
      <c r="V252" s="214"/>
      <c r="W252" s="214"/>
      <c r="X252" s="214"/>
      <c r="Y252" s="214"/>
    </row>
    <row r="253" spans="1:25" ht="15.75">
      <c r="A253" s="253">
        <v>9</v>
      </c>
      <c r="B253" s="240" t="s">
        <v>368</v>
      </c>
      <c r="C253" s="254"/>
      <c r="D253" s="212"/>
      <c r="E253" s="212"/>
      <c r="F253" s="212"/>
      <c r="G253" s="212"/>
      <c r="H253" s="213"/>
      <c r="I253" s="213"/>
      <c r="J253" s="214"/>
      <c r="K253" s="214"/>
      <c r="L253" s="214"/>
      <c r="M253" s="214"/>
      <c r="N253" s="214"/>
      <c r="O253" s="214"/>
      <c r="P253" s="214"/>
      <c r="Q253" s="214"/>
      <c r="R253" s="214"/>
      <c r="S253" s="214"/>
      <c r="T253" s="214"/>
      <c r="U253" s="214"/>
      <c r="V253" s="214"/>
      <c r="W253" s="214"/>
      <c r="X253" s="214"/>
      <c r="Y253" s="214"/>
    </row>
    <row r="254" spans="1:25" ht="15.75">
      <c r="A254" s="253">
        <v>10</v>
      </c>
      <c r="B254" s="240" t="s">
        <v>369</v>
      </c>
      <c r="C254" s="254"/>
      <c r="D254" s="212"/>
      <c r="E254" s="212"/>
      <c r="F254" s="212"/>
      <c r="G254" s="212"/>
      <c r="H254" s="213"/>
      <c r="I254" s="213"/>
      <c r="J254" s="214"/>
      <c r="K254" s="214"/>
      <c r="L254" s="214"/>
      <c r="M254" s="214"/>
      <c r="N254" s="214"/>
      <c r="O254" s="214"/>
      <c r="P254" s="214"/>
      <c r="Q254" s="214"/>
      <c r="R254" s="214"/>
      <c r="S254" s="214"/>
      <c r="T254" s="214"/>
      <c r="U254" s="214"/>
      <c r="V254" s="214"/>
      <c r="W254" s="214"/>
      <c r="X254" s="214"/>
      <c r="Y254" s="214"/>
    </row>
    <row r="255" spans="1:25" ht="15.75">
      <c r="A255" s="253">
        <v>11</v>
      </c>
      <c r="B255" s="240" t="s">
        <v>370</v>
      </c>
      <c r="C255" s="254"/>
      <c r="D255" s="212"/>
      <c r="E255" s="212"/>
      <c r="F255" s="212"/>
      <c r="G255" s="212"/>
      <c r="H255" s="213"/>
      <c r="I255" s="213"/>
      <c r="J255" s="214"/>
      <c r="K255" s="214"/>
      <c r="L255" s="214"/>
      <c r="M255" s="214"/>
      <c r="N255" s="214"/>
      <c r="O255" s="214"/>
      <c r="P255" s="214"/>
      <c r="Q255" s="214"/>
      <c r="R255" s="214"/>
      <c r="S255" s="214"/>
      <c r="T255" s="214"/>
      <c r="U255" s="214"/>
      <c r="V255" s="214"/>
      <c r="W255" s="214"/>
      <c r="X255" s="214"/>
      <c r="Y255" s="214"/>
    </row>
    <row r="256" spans="1:25" ht="15.75">
      <c r="A256" s="255">
        <v>19</v>
      </c>
      <c r="B256" s="250" t="s">
        <v>371</v>
      </c>
      <c r="C256" s="256">
        <v>28</v>
      </c>
      <c r="D256" s="217">
        <v>440000000</v>
      </c>
      <c r="E256" s="217">
        <v>168000000</v>
      </c>
      <c r="F256" s="217"/>
      <c r="G256" s="217">
        <v>608000000</v>
      </c>
      <c r="H256" s="213"/>
      <c r="I256" s="213"/>
      <c r="J256" s="251"/>
      <c r="K256" s="214"/>
      <c r="L256" s="214"/>
      <c r="M256" s="214"/>
      <c r="N256" s="214"/>
      <c r="O256" s="214"/>
      <c r="P256" s="214"/>
      <c r="Q256" s="214"/>
      <c r="R256" s="214"/>
      <c r="S256" s="214"/>
      <c r="T256" s="214"/>
      <c r="U256" s="214"/>
      <c r="V256" s="214"/>
      <c r="W256" s="214"/>
      <c r="X256" s="214"/>
      <c r="Y256" s="214"/>
    </row>
    <row r="257" spans="1:25" ht="15.75">
      <c r="A257" s="228">
        <v>1</v>
      </c>
      <c r="B257" s="211" t="s">
        <v>372</v>
      </c>
      <c r="C257" s="212"/>
      <c r="D257" s="212"/>
      <c r="E257" s="212"/>
      <c r="F257" s="212"/>
      <c r="G257" s="212"/>
      <c r="H257" s="213"/>
      <c r="I257" s="213"/>
      <c r="J257" s="214"/>
      <c r="K257" s="214"/>
      <c r="L257" s="214"/>
      <c r="M257" s="214"/>
      <c r="N257" s="214"/>
      <c r="O257" s="214"/>
      <c r="P257" s="214"/>
      <c r="Q257" s="214"/>
      <c r="R257" s="214"/>
      <c r="S257" s="214"/>
      <c r="T257" s="214"/>
      <c r="U257" s="214"/>
      <c r="V257" s="214"/>
      <c r="W257" s="214"/>
      <c r="X257" s="214"/>
      <c r="Y257" s="214"/>
    </row>
    <row r="258" spans="1:25" ht="15.75">
      <c r="A258" s="210">
        <v>2</v>
      </c>
      <c r="B258" s="211" t="s">
        <v>373</v>
      </c>
      <c r="C258" s="212"/>
      <c r="D258" s="212"/>
      <c r="E258" s="212"/>
      <c r="F258" s="212"/>
      <c r="G258" s="212"/>
      <c r="H258" s="213"/>
      <c r="I258" s="213"/>
      <c r="J258" s="214"/>
      <c r="K258" s="214"/>
      <c r="L258" s="214"/>
      <c r="M258" s="214"/>
      <c r="N258" s="214"/>
      <c r="O258" s="214"/>
      <c r="P258" s="214"/>
      <c r="Q258" s="214"/>
      <c r="R258" s="214"/>
      <c r="S258" s="214"/>
      <c r="T258" s="214"/>
      <c r="U258" s="214"/>
      <c r="V258" s="214"/>
      <c r="W258" s="214"/>
      <c r="X258" s="214"/>
      <c r="Y258" s="214"/>
    </row>
    <row r="259" spans="1:25" ht="15.75">
      <c r="A259" s="210">
        <v>3</v>
      </c>
      <c r="B259" s="211" t="s">
        <v>374</v>
      </c>
      <c r="C259" s="212"/>
      <c r="D259" s="212"/>
      <c r="E259" s="212"/>
      <c r="F259" s="212"/>
      <c r="G259" s="212"/>
      <c r="H259" s="213"/>
      <c r="I259" s="213"/>
      <c r="J259" s="214"/>
      <c r="K259" s="214"/>
      <c r="L259" s="214"/>
      <c r="M259" s="214"/>
      <c r="N259" s="214"/>
      <c r="O259" s="214"/>
      <c r="P259" s="214"/>
      <c r="Q259" s="214"/>
      <c r="R259" s="214"/>
      <c r="S259" s="214"/>
      <c r="T259" s="214"/>
      <c r="U259" s="214"/>
      <c r="V259" s="214"/>
      <c r="W259" s="214"/>
      <c r="X259" s="214"/>
      <c r="Y259" s="214"/>
    </row>
    <row r="260" spans="1:25" ht="15.75">
      <c r="A260" s="210">
        <v>4</v>
      </c>
      <c r="B260" s="211" t="s">
        <v>375</v>
      </c>
      <c r="C260" s="212"/>
      <c r="D260" s="212"/>
      <c r="E260" s="212"/>
      <c r="F260" s="212"/>
      <c r="G260" s="212"/>
      <c r="H260" s="213"/>
      <c r="I260" s="213"/>
      <c r="J260" s="214"/>
      <c r="K260" s="214"/>
      <c r="L260" s="214"/>
      <c r="M260" s="214"/>
      <c r="N260" s="214"/>
      <c r="O260" s="214"/>
      <c r="P260" s="214"/>
      <c r="Q260" s="214"/>
      <c r="R260" s="214"/>
      <c r="S260" s="214"/>
      <c r="T260" s="214"/>
      <c r="U260" s="214"/>
      <c r="V260" s="214"/>
      <c r="W260" s="214"/>
      <c r="X260" s="214"/>
      <c r="Y260" s="214"/>
    </row>
    <row r="261" spans="1:25" ht="15.75">
      <c r="A261" s="210">
        <v>5</v>
      </c>
      <c r="B261" s="211" t="s">
        <v>376</v>
      </c>
      <c r="C261" s="212"/>
      <c r="D261" s="212"/>
      <c r="E261" s="212"/>
      <c r="F261" s="212"/>
      <c r="G261" s="212"/>
      <c r="H261" s="213"/>
      <c r="I261" s="213"/>
      <c r="J261" s="214"/>
      <c r="K261" s="214"/>
      <c r="L261" s="214"/>
      <c r="M261" s="214"/>
      <c r="N261" s="214"/>
      <c r="O261" s="214"/>
      <c r="P261" s="214"/>
      <c r="Q261" s="214"/>
      <c r="R261" s="214"/>
      <c r="S261" s="214"/>
      <c r="T261" s="214"/>
      <c r="U261" s="214"/>
      <c r="V261" s="214"/>
      <c r="W261" s="214"/>
      <c r="X261" s="214"/>
      <c r="Y261" s="214"/>
    </row>
    <row r="262" spans="1:25" ht="15.75">
      <c r="A262" s="210">
        <v>6</v>
      </c>
      <c r="B262" s="211" t="s">
        <v>377</v>
      </c>
      <c r="C262" s="212"/>
      <c r="D262" s="212"/>
      <c r="E262" s="212"/>
      <c r="F262" s="212"/>
      <c r="G262" s="212"/>
      <c r="H262" s="213"/>
      <c r="I262" s="213"/>
      <c r="J262" s="214"/>
      <c r="K262" s="214"/>
      <c r="L262" s="214"/>
      <c r="M262" s="214"/>
      <c r="N262" s="214"/>
      <c r="O262" s="214"/>
      <c r="P262" s="214"/>
      <c r="Q262" s="214"/>
      <c r="R262" s="214"/>
      <c r="S262" s="214"/>
      <c r="T262" s="214"/>
      <c r="U262" s="214"/>
      <c r="V262" s="214"/>
      <c r="W262" s="214"/>
      <c r="X262" s="214"/>
      <c r="Y262" s="214"/>
    </row>
    <row r="263" spans="1:25" ht="15.75">
      <c r="A263" s="210">
        <v>7</v>
      </c>
      <c r="B263" s="211" t="s">
        <v>378</v>
      </c>
      <c r="C263" s="212"/>
      <c r="D263" s="212"/>
      <c r="E263" s="212"/>
      <c r="F263" s="212"/>
      <c r="G263" s="212"/>
      <c r="H263" s="213"/>
      <c r="I263" s="213"/>
      <c r="J263" s="214"/>
      <c r="K263" s="214"/>
      <c r="L263" s="214"/>
      <c r="M263" s="214"/>
      <c r="N263" s="214"/>
      <c r="O263" s="214"/>
      <c r="P263" s="214"/>
      <c r="Q263" s="214"/>
      <c r="R263" s="214"/>
      <c r="S263" s="214"/>
      <c r="T263" s="214"/>
      <c r="U263" s="214"/>
      <c r="V263" s="214"/>
      <c r="W263" s="214"/>
      <c r="X263" s="214"/>
      <c r="Y263" s="214"/>
    </row>
    <row r="264" spans="1:25" ht="15.75">
      <c r="A264" s="210">
        <v>8</v>
      </c>
      <c r="B264" s="211" t="s">
        <v>379</v>
      </c>
      <c r="C264" s="212"/>
      <c r="D264" s="212"/>
      <c r="E264" s="212"/>
      <c r="F264" s="212"/>
      <c r="G264" s="212"/>
      <c r="H264" s="213"/>
      <c r="I264" s="213"/>
      <c r="J264" s="214"/>
      <c r="K264" s="214"/>
      <c r="L264" s="214"/>
      <c r="M264" s="214"/>
      <c r="N264" s="214"/>
      <c r="O264" s="214"/>
      <c r="P264" s="214"/>
      <c r="Q264" s="214"/>
      <c r="R264" s="214"/>
      <c r="S264" s="214"/>
      <c r="T264" s="214"/>
      <c r="U264" s="214"/>
      <c r="V264" s="214"/>
      <c r="W264" s="214"/>
      <c r="X264" s="214"/>
      <c r="Y264" s="214"/>
    </row>
    <row r="265" spans="1:25" ht="15.75">
      <c r="A265" s="210">
        <v>9</v>
      </c>
      <c r="B265" s="211" t="s">
        <v>380</v>
      </c>
      <c r="C265" s="212"/>
      <c r="D265" s="212"/>
      <c r="E265" s="212"/>
      <c r="F265" s="212"/>
      <c r="G265" s="212"/>
      <c r="H265" s="213"/>
      <c r="I265" s="213"/>
      <c r="J265" s="214"/>
      <c r="K265" s="214"/>
      <c r="L265" s="214"/>
      <c r="M265" s="214"/>
      <c r="N265" s="214"/>
      <c r="O265" s="214"/>
      <c r="P265" s="214"/>
      <c r="Q265" s="214"/>
      <c r="R265" s="214"/>
      <c r="S265" s="214"/>
      <c r="T265" s="214"/>
      <c r="U265" s="214"/>
      <c r="V265" s="214"/>
      <c r="W265" s="214"/>
      <c r="X265" s="214"/>
      <c r="Y265" s="214"/>
    </row>
    <row r="266" spans="1:25" ht="15.75">
      <c r="A266" s="210">
        <v>10</v>
      </c>
      <c r="B266" s="211" t="s">
        <v>381</v>
      </c>
      <c r="C266" s="212"/>
      <c r="D266" s="212"/>
      <c r="E266" s="212"/>
      <c r="F266" s="212"/>
      <c r="G266" s="212"/>
      <c r="H266" s="213"/>
      <c r="I266" s="213"/>
      <c r="J266" s="214"/>
      <c r="K266" s="214"/>
      <c r="L266" s="214"/>
      <c r="M266" s="214"/>
      <c r="N266" s="214"/>
      <c r="O266" s="214"/>
      <c r="P266" s="214"/>
      <c r="Q266" s="214"/>
      <c r="R266" s="214"/>
      <c r="S266" s="214"/>
      <c r="T266" s="214"/>
      <c r="U266" s="214"/>
      <c r="V266" s="214"/>
      <c r="W266" s="214"/>
      <c r="X266" s="214"/>
      <c r="Y266" s="214"/>
    </row>
    <row r="267" spans="1:25" ht="15.75">
      <c r="A267" s="210">
        <v>11</v>
      </c>
      <c r="B267" s="211" t="s">
        <v>334</v>
      </c>
      <c r="C267" s="212"/>
      <c r="D267" s="212"/>
      <c r="E267" s="212"/>
      <c r="F267" s="212"/>
      <c r="G267" s="212"/>
      <c r="H267" s="213"/>
      <c r="I267" s="213"/>
      <c r="J267" s="214"/>
      <c r="K267" s="214"/>
      <c r="L267" s="214"/>
      <c r="M267" s="214"/>
      <c r="N267" s="214"/>
      <c r="O267" s="214"/>
      <c r="P267" s="214"/>
      <c r="Q267" s="214"/>
      <c r="R267" s="214"/>
      <c r="S267" s="214"/>
      <c r="T267" s="214"/>
      <c r="U267" s="214"/>
      <c r="V267" s="214"/>
      <c r="W267" s="214"/>
      <c r="X267" s="214"/>
      <c r="Y267" s="214"/>
    </row>
    <row r="268" spans="1:25" ht="15.75">
      <c r="A268" s="210">
        <v>12</v>
      </c>
      <c r="B268" s="211" t="s">
        <v>382</v>
      </c>
      <c r="C268" s="212"/>
      <c r="D268" s="212"/>
      <c r="E268" s="212"/>
      <c r="F268" s="212"/>
      <c r="G268" s="212"/>
      <c r="H268" s="213"/>
      <c r="I268" s="213"/>
      <c r="J268" s="214"/>
      <c r="K268" s="214"/>
      <c r="L268" s="214"/>
      <c r="M268" s="214"/>
      <c r="N268" s="214"/>
      <c r="O268" s="214"/>
      <c r="P268" s="214"/>
      <c r="Q268" s="214"/>
      <c r="R268" s="214"/>
      <c r="S268" s="214"/>
      <c r="T268" s="214"/>
      <c r="U268" s="214"/>
      <c r="V268" s="214"/>
      <c r="W268" s="214"/>
      <c r="X268" s="214"/>
      <c r="Y268" s="214"/>
    </row>
    <row r="269" spans="1:25" ht="15.75">
      <c r="A269" s="210">
        <v>13</v>
      </c>
      <c r="B269" s="211" t="s">
        <v>383</v>
      </c>
      <c r="C269" s="212"/>
      <c r="D269" s="212"/>
      <c r="E269" s="212"/>
      <c r="F269" s="212"/>
      <c r="G269" s="212"/>
      <c r="H269" s="213"/>
      <c r="I269" s="213"/>
      <c r="J269" s="214"/>
      <c r="K269" s="214"/>
      <c r="L269" s="214"/>
      <c r="M269" s="214"/>
      <c r="N269" s="214"/>
      <c r="O269" s="214"/>
      <c r="P269" s="214"/>
      <c r="Q269" s="214"/>
      <c r="R269" s="214"/>
      <c r="S269" s="214"/>
      <c r="T269" s="214"/>
      <c r="U269" s="214"/>
      <c r="V269" s="214"/>
      <c r="W269" s="214"/>
      <c r="X269" s="214"/>
      <c r="Y269" s="214"/>
    </row>
    <row r="270" spans="1:25" ht="15.75">
      <c r="A270" s="210">
        <v>14</v>
      </c>
      <c r="B270" s="211" t="s">
        <v>384</v>
      </c>
      <c r="C270" s="212"/>
      <c r="D270" s="212"/>
      <c r="E270" s="212"/>
      <c r="F270" s="212"/>
      <c r="G270" s="212"/>
      <c r="H270" s="213"/>
      <c r="I270" s="213"/>
      <c r="J270" s="214"/>
      <c r="K270" s="214"/>
      <c r="L270" s="214"/>
      <c r="M270" s="214"/>
      <c r="N270" s="214"/>
      <c r="O270" s="214"/>
      <c r="P270" s="214"/>
      <c r="Q270" s="214"/>
      <c r="R270" s="214"/>
      <c r="S270" s="214"/>
      <c r="T270" s="214"/>
      <c r="U270" s="214"/>
      <c r="V270" s="214"/>
      <c r="W270" s="214"/>
      <c r="X270" s="214"/>
      <c r="Y270" s="214"/>
    </row>
    <row r="271" spans="1:25" ht="15.75">
      <c r="A271" s="210">
        <v>15</v>
      </c>
      <c r="B271" s="211" t="s">
        <v>385</v>
      </c>
      <c r="C271" s="212"/>
      <c r="D271" s="212"/>
      <c r="E271" s="212"/>
      <c r="F271" s="212"/>
      <c r="G271" s="212"/>
      <c r="H271" s="213"/>
      <c r="I271" s="213"/>
      <c r="J271" s="214"/>
      <c r="K271" s="214"/>
      <c r="L271" s="214"/>
      <c r="M271" s="214"/>
      <c r="N271" s="214"/>
      <c r="O271" s="214"/>
      <c r="P271" s="214"/>
      <c r="Q271" s="214"/>
      <c r="R271" s="214"/>
      <c r="S271" s="214"/>
      <c r="T271" s="214"/>
      <c r="U271" s="214"/>
      <c r="V271" s="214"/>
      <c r="W271" s="214"/>
      <c r="X271" s="214"/>
      <c r="Y271" s="214"/>
    </row>
    <row r="272" spans="1:25" ht="15.75">
      <c r="A272" s="210">
        <v>16</v>
      </c>
      <c r="B272" s="211" t="s">
        <v>386</v>
      </c>
      <c r="C272" s="212"/>
      <c r="D272" s="212"/>
      <c r="E272" s="212"/>
      <c r="F272" s="212"/>
      <c r="G272" s="212"/>
      <c r="H272" s="213"/>
      <c r="I272" s="213"/>
      <c r="J272" s="214"/>
      <c r="K272" s="214"/>
      <c r="L272" s="214"/>
      <c r="M272" s="214"/>
      <c r="N272" s="214"/>
      <c r="O272" s="214"/>
      <c r="P272" s="214"/>
      <c r="Q272" s="214"/>
      <c r="R272" s="214"/>
      <c r="S272" s="214"/>
      <c r="T272" s="214"/>
      <c r="U272" s="214"/>
      <c r="V272" s="214"/>
      <c r="W272" s="214"/>
      <c r="X272" s="214"/>
      <c r="Y272" s="214"/>
    </row>
    <row r="273" spans="1:25" ht="15.75">
      <c r="A273" s="210">
        <v>17</v>
      </c>
      <c r="B273" s="211" t="s">
        <v>387</v>
      </c>
      <c r="C273" s="212"/>
      <c r="D273" s="212"/>
      <c r="E273" s="212"/>
      <c r="F273" s="212"/>
      <c r="G273" s="212"/>
      <c r="H273" s="213"/>
      <c r="I273" s="213"/>
      <c r="J273" s="214"/>
      <c r="K273" s="214"/>
      <c r="L273" s="214"/>
      <c r="M273" s="214"/>
      <c r="N273" s="214"/>
      <c r="O273" s="214"/>
      <c r="P273" s="214"/>
      <c r="Q273" s="214"/>
      <c r="R273" s="214"/>
      <c r="S273" s="214"/>
      <c r="T273" s="214"/>
      <c r="U273" s="214"/>
      <c r="V273" s="214"/>
      <c r="W273" s="214"/>
      <c r="X273" s="214"/>
      <c r="Y273" s="214"/>
    </row>
    <row r="274" spans="1:25" ht="15.75">
      <c r="A274" s="210">
        <v>18</v>
      </c>
      <c r="B274" s="211" t="s">
        <v>388</v>
      </c>
      <c r="C274" s="212"/>
      <c r="D274" s="212"/>
      <c r="E274" s="212"/>
      <c r="F274" s="212"/>
      <c r="G274" s="212"/>
      <c r="H274" s="213"/>
      <c r="I274" s="213"/>
      <c r="J274" s="214"/>
      <c r="K274" s="214"/>
      <c r="L274" s="214"/>
      <c r="M274" s="214"/>
      <c r="N274" s="214"/>
      <c r="O274" s="214"/>
      <c r="P274" s="214"/>
      <c r="Q274" s="214"/>
      <c r="R274" s="214"/>
      <c r="S274" s="214"/>
      <c r="T274" s="214"/>
      <c r="U274" s="214"/>
      <c r="V274" s="214"/>
      <c r="W274" s="214"/>
      <c r="X274" s="214"/>
      <c r="Y274" s="214"/>
    </row>
    <row r="275" spans="1:25" ht="15.75">
      <c r="A275" s="210">
        <v>19</v>
      </c>
      <c r="B275" s="211" t="s">
        <v>389</v>
      </c>
      <c r="C275" s="212"/>
      <c r="D275" s="212"/>
      <c r="E275" s="212"/>
      <c r="F275" s="212"/>
      <c r="G275" s="212"/>
      <c r="H275" s="213"/>
      <c r="I275" s="213"/>
      <c r="J275" s="214"/>
      <c r="K275" s="214"/>
      <c r="L275" s="214"/>
      <c r="M275" s="214"/>
      <c r="N275" s="214"/>
      <c r="O275" s="214"/>
      <c r="P275" s="214"/>
      <c r="Q275" s="214"/>
      <c r="R275" s="214"/>
      <c r="S275" s="214"/>
      <c r="T275" s="214"/>
      <c r="U275" s="214"/>
      <c r="V275" s="214"/>
      <c r="W275" s="214"/>
      <c r="X275" s="214"/>
      <c r="Y275" s="214"/>
    </row>
    <row r="276" spans="1:25" ht="15.75">
      <c r="A276" s="210">
        <v>20</v>
      </c>
      <c r="B276" s="211" t="s">
        <v>390</v>
      </c>
      <c r="C276" s="212"/>
      <c r="D276" s="212"/>
      <c r="E276" s="212"/>
      <c r="F276" s="212"/>
      <c r="G276" s="212"/>
      <c r="H276" s="213"/>
      <c r="I276" s="213"/>
      <c r="J276" s="214"/>
      <c r="K276" s="214"/>
      <c r="L276" s="214"/>
      <c r="M276" s="214"/>
      <c r="N276" s="214"/>
      <c r="O276" s="214"/>
      <c r="P276" s="214"/>
      <c r="Q276" s="214"/>
      <c r="R276" s="214"/>
      <c r="S276" s="214"/>
      <c r="T276" s="214"/>
      <c r="U276" s="214"/>
      <c r="V276" s="214"/>
      <c r="W276" s="214"/>
      <c r="X276" s="214"/>
      <c r="Y276" s="214"/>
    </row>
    <row r="277" spans="1:25" ht="15.75">
      <c r="A277" s="210">
        <v>21</v>
      </c>
      <c r="B277" s="211" t="s">
        <v>391</v>
      </c>
      <c r="C277" s="212"/>
      <c r="D277" s="212"/>
      <c r="E277" s="212"/>
      <c r="F277" s="212"/>
      <c r="G277" s="212"/>
      <c r="H277" s="213"/>
      <c r="I277" s="213"/>
      <c r="J277" s="214"/>
      <c r="K277" s="214"/>
      <c r="L277" s="214"/>
      <c r="M277" s="214"/>
      <c r="N277" s="214"/>
      <c r="O277" s="214"/>
      <c r="P277" s="214"/>
      <c r="Q277" s="214"/>
      <c r="R277" s="214"/>
      <c r="S277" s="214"/>
      <c r="T277" s="214"/>
      <c r="U277" s="214"/>
      <c r="V277" s="214"/>
      <c r="W277" s="214"/>
      <c r="X277" s="214"/>
      <c r="Y277" s="214"/>
    </row>
    <row r="278" spans="1:25" ht="15.75">
      <c r="A278" s="210">
        <v>22</v>
      </c>
      <c r="B278" s="211" t="s">
        <v>392</v>
      </c>
      <c r="C278" s="212"/>
      <c r="D278" s="212"/>
      <c r="E278" s="212"/>
      <c r="F278" s="212"/>
      <c r="G278" s="212"/>
      <c r="H278" s="213"/>
      <c r="I278" s="213"/>
      <c r="J278" s="214"/>
      <c r="K278" s="214"/>
      <c r="L278" s="214"/>
      <c r="M278" s="214"/>
      <c r="N278" s="214"/>
      <c r="O278" s="214"/>
      <c r="P278" s="214"/>
      <c r="Q278" s="214"/>
      <c r="R278" s="214"/>
      <c r="S278" s="214"/>
      <c r="T278" s="214"/>
      <c r="U278" s="214"/>
      <c r="V278" s="214"/>
      <c r="W278" s="214"/>
      <c r="X278" s="214"/>
      <c r="Y278" s="214"/>
    </row>
    <row r="279" spans="1:25" ht="15.75">
      <c r="A279" s="210">
        <v>23</v>
      </c>
      <c r="B279" s="211" t="s">
        <v>393</v>
      </c>
      <c r="C279" s="212"/>
      <c r="D279" s="212"/>
      <c r="E279" s="212"/>
      <c r="F279" s="212"/>
      <c r="G279" s="212"/>
      <c r="H279" s="213"/>
      <c r="I279" s="213"/>
      <c r="J279" s="214"/>
      <c r="K279" s="214"/>
      <c r="L279" s="214"/>
      <c r="M279" s="214"/>
      <c r="N279" s="214"/>
      <c r="O279" s="214"/>
      <c r="P279" s="214"/>
      <c r="Q279" s="214"/>
      <c r="R279" s="214"/>
      <c r="S279" s="214"/>
      <c r="T279" s="214"/>
      <c r="U279" s="214"/>
      <c r="V279" s="214"/>
      <c r="W279" s="214"/>
      <c r="X279" s="214"/>
      <c r="Y279" s="214"/>
    </row>
    <row r="280" spans="1:25" ht="15.75">
      <c r="A280" s="210">
        <v>24</v>
      </c>
      <c r="B280" s="211" t="s">
        <v>394</v>
      </c>
      <c r="C280" s="212"/>
      <c r="D280" s="212"/>
      <c r="E280" s="212"/>
      <c r="F280" s="212"/>
      <c r="G280" s="212"/>
      <c r="H280" s="213"/>
      <c r="I280" s="213"/>
      <c r="J280" s="214"/>
      <c r="K280" s="214"/>
      <c r="L280" s="214"/>
      <c r="M280" s="214"/>
      <c r="N280" s="214"/>
      <c r="O280" s="214"/>
      <c r="P280" s="214"/>
      <c r="Q280" s="214"/>
      <c r="R280" s="214"/>
      <c r="S280" s="214"/>
      <c r="T280" s="214"/>
      <c r="U280" s="214"/>
      <c r="V280" s="214"/>
      <c r="W280" s="214"/>
      <c r="X280" s="214"/>
      <c r="Y280" s="214"/>
    </row>
    <row r="281" spans="1:25" ht="15.75">
      <c r="A281" s="210">
        <v>25</v>
      </c>
      <c r="B281" s="211" t="s">
        <v>395</v>
      </c>
      <c r="C281" s="212"/>
      <c r="D281" s="212"/>
      <c r="E281" s="212"/>
      <c r="F281" s="212"/>
      <c r="G281" s="212"/>
      <c r="H281" s="213"/>
      <c r="I281" s="213"/>
      <c r="J281" s="214"/>
      <c r="K281" s="214"/>
      <c r="L281" s="214"/>
      <c r="M281" s="214"/>
      <c r="N281" s="214"/>
      <c r="O281" s="214"/>
      <c r="P281" s="214"/>
      <c r="Q281" s="214"/>
      <c r="R281" s="214"/>
      <c r="S281" s="214"/>
      <c r="T281" s="214"/>
      <c r="U281" s="214"/>
      <c r="V281" s="214"/>
      <c r="W281" s="214"/>
      <c r="X281" s="214"/>
      <c r="Y281" s="214"/>
    </row>
    <row r="282" spans="1:25" ht="15.75">
      <c r="A282" s="210">
        <v>26</v>
      </c>
      <c r="B282" s="211" t="s">
        <v>396</v>
      </c>
      <c r="C282" s="212"/>
      <c r="D282" s="212"/>
      <c r="E282" s="212"/>
      <c r="F282" s="212"/>
      <c r="G282" s="212"/>
      <c r="H282" s="213"/>
      <c r="I282" s="213"/>
      <c r="J282" s="214"/>
      <c r="K282" s="214"/>
      <c r="L282" s="214"/>
      <c r="M282" s="214"/>
      <c r="N282" s="214"/>
      <c r="O282" s="214"/>
      <c r="P282" s="214"/>
      <c r="Q282" s="214"/>
      <c r="R282" s="214"/>
      <c r="S282" s="214"/>
      <c r="T282" s="214"/>
      <c r="U282" s="214"/>
      <c r="V282" s="214"/>
      <c r="W282" s="214"/>
      <c r="X282" s="214"/>
      <c r="Y282" s="214"/>
    </row>
    <row r="283" spans="1:25" ht="15.75">
      <c r="A283" s="210">
        <v>27</v>
      </c>
      <c r="B283" s="211" t="s">
        <v>397</v>
      </c>
      <c r="C283" s="212"/>
      <c r="D283" s="212"/>
      <c r="E283" s="212"/>
      <c r="F283" s="212"/>
      <c r="G283" s="212"/>
      <c r="H283" s="213"/>
      <c r="I283" s="213"/>
      <c r="J283" s="214"/>
      <c r="K283" s="214"/>
      <c r="L283" s="214"/>
      <c r="M283" s="214"/>
      <c r="N283" s="214"/>
      <c r="O283" s="214"/>
      <c r="P283" s="214"/>
      <c r="Q283" s="214"/>
      <c r="R283" s="214"/>
      <c r="S283" s="214"/>
      <c r="T283" s="214"/>
      <c r="U283" s="214"/>
      <c r="V283" s="214"/>
      <c r="W283" s="214"/>
      <c r="X283" s="214"/>
      <c r="Y283" s="214"/>
    </row>
    <row r="284" spans="1:25" ht="15.75">
      <c r="A284" s="210">
        <v>28</v>
      </c>
      <c r="B284" s="211" t="s">
        <v>398</v>
      </c>
      <c r="C284" s="212"/>
      <c r="D284" s="212"/>
      <c r="E284" s="212"/>
      <c r="F284" s="212"/>
      <c r="G284" s="212"/>
      <c r="H284" s="213"/>
      <c r="I284" s="213"/>
      <c r="J284" s="214"/>
      <c r="K284" s="214"/>
      <c r="L284" s="214"/>
      <c r="M284" s="214"/>
      <c r="N284" s="214"/>
      <c r="O284" s="214"/>
      <c r="P284" s="214"/>
      <c r="Q284" s="214"/>
      <c r="R284" s="214"/>
      <c r="S284" s="214"/>
      <c r="T284" s="214"/>
      <c r="U284" s="214"/>
      <c r="V284" s="214"/>
      <c r="W284" s="214"/>
      <c r="X284" s="214"/>
      <c r="Y284" s="214"/>
    </row>
    <row r="285" spans="1:25" ht="15.75">
      <c r="A285" s="210">
        <v>29</v>
      </c>
      <c r="B285" s="211" t="s">
        <v>399</v>
      </c>
      <c r="C285" s="212"/>
      <c r="D285" s="212"/>
      <c r="E285" s="212"/>
      <c r="F285" s="212"/>
      <c r="G285" s="212"/>
      <c r="H285" s="213"/>
      <c r="I285" s="213"/>
      <c r="J285" s="214"/>
      <c r="K285" s="214"/>
      <c r="L285" s="214"/>
      <c r="M285" s="214"/>
      <c r="N285" s="214"/>
      <c r="O285" s="214"/>
      <c r="P285" s="214"/>
      <c r="Q285" s="214"/>
      <c r="R285" s="214"/>
      <c r="S285" s="214"/>
      <c r="T285" s="214"/>
      <c r="U285" s="214"/>
      <c r="V285" s="214"/>
      <c r="W285" s="214"/>
      <c r="X285" s="214"/>
      <c r="Y285" s="214"/>
    </row>
    <row r="286" spans="1:25" ht="15.75">
      <c r="A286" s="210">
        <v>30</v>
      </c>
      <c r="B286" s="211" t="s">
        <v>400</v>
      </c>
      <c r="C286" s="212"/>
      <c r="D286" s="212"/>
      <c r="E286" s="212"/>
      <c r="F286" s="212"/>
      <c r="G286" s="212"/>
      <c r="H286" s="213"/>
      <c r="I286" s="213"/>
      <c r="J286" s="214"/>
      <c r="K286" s="214"/>
      <c r="L286" s="214"/>
      <c r="M286" s="214"/>
      <c r="N286" s="214"/>
      <c r="O286" s="214"/>
      <c r="P286" s="214"/>
      <c r="Q286" s="214"/>
      <c r="R286" s="214"/>
      <c r="S286" s="214"/>
      <c r="T286" s="214"/>
      <c r="U286" s="214"/>
      <c r="V286" s="214"/>
      <c r="W286" s="214"/>
      <c r="X286" s="214"/>
      <c r="Y286" s="214"/>
    </row>
    <row r="287" spans="1:25" ht="15.75">
      <c r="A287" s="215">
        <v>20</v>
      </c>
      <c r="B287" s="233" t="s">
        <v>401</v>
      </c>
      <c r="C287" s="236">
        <v>17</v>
      </c>
      <c r="D287" s="217">
        <v>374000000</v>
      </c>
      <c r="E287" s="217"/>
      <c r="F287" s="217"/>
      <c r="G287" s="217">
        <v>374000000</v>
      </c>
      <c r="H287" s="213"/>
      <c r="I287" s="213"/>
      <c r="J287" s="214"/>
      <c r="K287" s="214"/>
      <c r="L287" s="214"/>
      <c r="M287" s="214"/>
      <c r="N287" s="214"/>
      <c r="O287" s="214"/>
      <c r="P287" s="214"/>
      <c r="Q287" s="214"/>
      <c r="R287" s="214"/>
      <c r="S287" s="214"/>
      <c r="T287" s="214"/>
      <c r="U287" s="214"/>
      <c r="V287" s="214"/>
      <c r="W287" s="214"/>
      <c r="X287" s="214"/>
      <c r="Y287" s="214"/>
    </row>
    <row r="288" spans="1:25" ht="15.75">
      <c r="A288" s="210">
        <v>1</v>
      </c>
      <c r="B288" s="211" t="s">
        <v>402</v>
      </c>
      <c r="C288" s="212"/>
      <c r="D288" s="212"/>
      <c r="E288" s="212"/>
      <c r="F288" s="212"/>
      <c r="G288" s="212"/>
      <c r="H288" s="213"/>
      <c r="I288" s="213"/>
      <c r="J288" s="214"/>
      <c r="K288" s="214"/>
      <c r="L288" s="214"/>
      <c r="M288" s="214"/>
      <c r="N288" s="214"/>
      <c r="O288" s="214"/>
      <c r="P288" s="214"/>
      <c r="Q288" s="214"/>
      <c r="R288" s="214"/>
      <c r="S288" s="214"/>
      <c r="T288" s="214"/>
      <c r="U288" s="214"/>
      <c r="V288" s="214"/>
      <c r="W288" s="214"/>
      <c r="X288" s="214"/>
      <c r="Y288" s="214"/>
    </row>
    <row r="289" spans="1:25" ht="15.75">
      <c r="A289" s="210">
        <v>2</v>
      </c>
      <c r="B289" s="211" t="s">
        <v>403</v>
      </c>
      <c r="C289" s="212"/>
      <c r="D289" s="212"/>
      <c r="E289" s="212"/>
      <c r="F289" s="212"/>
      <c r="G289" s="212"/>
      <c r="H289" s="213"/>
      <c r="I289" s="213"/>
      <c r="J289" s="214"/>
      <c r="K289" s="214"/>
      <c r="L289" s="214"/>
      <c r="M289" s="214"/>
      <c r="N289" s="214"/>
      <c r="O289" s="214"/>
      <c r="P289" s="214"/>
      <c r="Q289" s="214"/>
      <c r="R289" s="214"/>
      <c r="S289" s="214"/>
      <c r="T289" s="214"/>
      <c r="U289" s="214"/>
      <c r="V289" s="214"/>
      <c r="W289" s="214"/>
      <c r="X289" s="214"/>
      <c r="Y289" s="214"/>
    </row>
    <row r="290" spans="1:25" ht="15.75">
      <c r="A290" s="210">
        <v>3</v>
      </c>
      <c r="B290" s="211" t="s">
        <v>404</v>
      </c>
      <c r="C290" s="212"/>
      <c r="D290" s="212"/>
      <c r="E290" s="212"/>
      <c r="F290" s="212"/>
      <c r="G290" s="212"/>
      <c r="H290" s="213"/>
      <c r="I290" s="213"/>
      <c r="J290" s="214"/>
      <c r="K290" s="214"/>
      <c r="L290" s="214"/>
      <c r="M290" s="214"/>
      <c r="N290" s="214"/>
      <c r="O290" s="214"/>
      <c r="P290" s="214"/>
      <c r="Q290" s="214"/>
      <c r="R290" s="214"/>
      <c r="S290" s="214"/>
      <c r="T290" s="214"/>
      <c r="U290" s="214"/>
      <c r="V290" s="214"/>
      <c r="W290" s="214"/>
      <c r="X290" s="214"/>
      <c r="Y290" s="214"/>
    </row>
    <row r="291" spans="1:25" ht="15.75">
      <c r="A291" s="210">
        <v>4</v>
      </c>
      <c r="B291" s="211" t="s">
        <v>405</v>
      </c>
      <c r="C291" s="212"/>
      <c r="D291" s="212"/>
      <c r="E291" s="212"/>
      <c r="F291" s="212"/>
      <c r="G291" s="212"/>
      <c r="H291" s="213"/>
      <c r="I291" s="213"/>
      <c r="J291" s="214"/>
      <c r="K291" s="214"/>
      <c r="L291" s="214"/>
      <c r="M291" s="214"/>
      <c r="N291" s="214"/>
      <c r="O291" s="214"/>
      <c r="P291" s="214"/>
      <c r="Q291" s="214"/>
      <c r="R291" s="214"/>
      <c r="S291" s="214"/>
      <c r="T291" s="214"/>
      <c r="U291" s="214"/>
      <c r="V291" s="214"/>
      <c r="W291" s="214"/>
      <c r="X291" s="214"/>
      <c r="Y291" s="214"/>
    </row>
    <row r="292" spans="1:25" ht="15.75">
      <c r="A292" s="210">
        <v>5</v>
      </c>
      <c r="B292" s="211" t="s">
        <v>406</v>
      </c>
      <c r="C292" s="212"/>
      <c r="D292" s="212"/>
      <c r="E292" s="212"/>
      <c r="F292" s="212"/>
      <c r="G292" s="212"/>
      <c r="H292" s="213"/>
      <c r="I292" s="213"/>
      <c r="J292" s="214"/>
      <c r="K292" s="214"/>
      <c r="L292" s="214"/>
      <c r="M292" s="214"/>
      <c r="N292" s="214"/>
      <c r="O292" s="214"/>
      <c r="P292" s="214"/>
      <c r="Q292" s="214"/>
      <c r="R292" s="214"/>
      <c r="S292" s="214"/>
      <c r="T292" s="214"/>
      <c r="U292" s="214"/>
      <c r="V292" s="214"/>
      <c r="W292" s="214"/>
      <c r="X292" s="214"/>
      <c r="Y292" s="214"/>
    </row>
    <row r="293" spans="1:25" ht="15.75">
      <c r="A293" s="210">
        <v>6</v>
      </c>
      <c r="B293" s="211" t="s">
        <v>407</v>
      </c>
      <c r="C293" s="212"/>
      <c r="D293" s="212"/>
      <c r="E293" s="212"/>
      <c r="F293" s="212"/>
      <c r="G293" s="212"/>
      <c r="H293" s="213"/>
      <c r="I293" s="213"/>
      <c r="J293" s="214"/>
      <c r="K293" s="214"/>
      <c r="L293" s="214"/>
      <c r="M293" s="214"/>
      <c r="N293" s="214"/>
      <c r="O293" s="214"/>
      <c r="P293" s="214"/>
      <c r="Q293" s="214"/>
      <c r="R293" s="214"/>
      <c r="S293" s="214"/>
      <c r="T293" s="214"/>
      <c r="U293" s="214"/>
      <c r="V293" s="214"/>
      <c r="W293" s="214"/>
      <c r="X293" s="214"/>
      <c r="Y293" s="214"/>
    </row>
    <row r="294" spans="1:25" ht="15.75">
      <c r="A294" s="210">
        <v>7</v>
      </c>
      <c r="B294" s="211" t="s">
        <v>408</v>
      </c>
      <c r="C294" s="212"/>
      <c r="D294" s="212"/>
      <c r="E294" s="212"/>
      <c r="F294" s="212"/>
      <c r="G294" s="212"/>
      <c r="H294" s="213"/>
      <c r="I294" s="213"/>
      <c r="J294" s="214"/>
      <c r="K294" s="214"/>
      <c r="L294" s="214"/>
      <c r="M294" s="214"/>
      <c r="N294" s="214"/>
      <c r="O294" s="214"/>
      <c r="P294" s="214"/>
      <c r="Q294" s="214"/>
      <c r="R294" s="214"/>
      <c r="S294" s="214"/>
      <c r="T294" s="214"/>
      <c r="U294" s="214"/>
      <c r="V294" s="214"/>
      <c r="W294" s="214"/>
      <c r="X294" s="214"/>
      <c r="Y294" s="214"/>
    </row>
    <row r="295" spans="1:25" ht="15.75">
      <c r="A295" s="210">
        <v>8</v>
      </c>
      <c r="B295" s="211" t="s">
        <v>409</v>
      </c>
      <c r="C295" s="212"/>
      <c r="D295" s="212"/>
      <c r="E295" s="212"/>
      <c r="F295" s="212"/>
      <c r="G295" s="212"/>
      <c r="H295" s="213"/>
      <c r="I295" s="213"/>
      <c r="J295" s="214"/>
      <c r="K295" s="214"/>
      <c r="L295" s="214"/>
      <c r="M295" s="214"/>
      <c r="N295" s="214"/>
      <c r="O295" s="214"/>
      <c r="P295" s="214"/>
      <c r="Q295" s="214"/>
      <c r="R295" s="214"/>
      <c r="S295" s="214"/>
      <c r="T295" s="214"/>
      <c r="U295" s="214"/>
      <c r="V295" s="214"/>
      <c r="W295" s="214"/>
      <c r="X295" s="214"/>
      <c r="Y295" s="214"/>
    </row>
    <row r="296" spans="1:25" ht="15.75">
      <c r="A296" s="210">
        <v>9</v>
      </c>
      <c r="B296" s="211" t="s">
        <v>410</v>
      </c>
      <c r="C296" s="212"/>
      <c r="D296" s="212"/>
      <c r="E296" s="212"/>
      <c r="F296" s="212"/>
      <c r="G296" s="212"/>
      <c r="H296" s="213"/>
      <c r="I296" s="213"/>
      <c r="J296" s="214"/>
      <c r="K296" s="214"/>
      <c r="L296" s="214"/>
      <c r="M296" s="214"/>
      <c r="N296" s="214"/>
      <c r="O296" s="214"/>
      <c r="P296" s="214"/>
      <c r="Q296" s="214"/>
      <c r="R296" s="214"/>
      <c r="S296" s="214"/>
      <c r="T296" s="214"/>
      <c r="U296" s="214"/>
      <c r="V296" s="214"/>
      <c r="W296" s="214"/>
      <c r="X296" s="214"/>
      <c r="Y296" s="214"/>
    </row>
    <row r="297" spans="1:25" ht="15.75">
      <c r="A297" s="210">
        <v>10</v>
      </c>
      <c r="B297" s="211" t="s">
        <v>411</v>
      </c>
      <c r="C297" s="212"/>
      <c r="D297" s="212"/>
      <c r="E297" s="212"/>
      <c r="F297" s="212"/>
      <c r="G297" s="212"/>
      <c r="H297" s="213"/>
      <c r="I297" s="213"/>
      <c r="J297" s="214"/>
      <c r="K297" s="214"/>
      <c r="L297" s="214"/>
      <c r="M297" s="214"/>
      <c r="N297" s="214"/>
      <c r="O297" s="214"/>
      <c r="P297" s="214"/>
      <c r="Q297" s="214"/>
      <c r="R297" s="214"/>
      <c r="S297" s="214"/>
      <c r="T297" s="214"/>
      <c r="U297" s="214"/>
      <c r="V297" s="214"/>
      <c r="W297" s="214"/>
      <c r="X297" s="214"/>
      <c r="Y297" s="214"/>
    </row>
    <row r="298" spans="1:25" ht="15.75">
      <c r="A298" s="210">
        <v>11</v>
      </c>
      <c r="B298" s="211" t="s">
        <v>412</v>
      </c>
      <c r="C298" s="212"/>
      <c r="D298" s="212"/>
      <c r="E298" s="212"/>
      <c r="F298" s="212"/>
      <c r="G298" s="212"/>
      <c r="H298" s="213"/>
      <c r="I298" s="213"/>
      <c r="J298" s="214"/>
      <c r="K298" s="214"/>
      <c r="L298" s="214"/>
      <c r="M298" s="214"/>
      <c r="N298" s="214"/>
      <c r="O298" s="214"/>
      <c r="P298" s="214"/>
      <c r="Q298" s="214"/>
      <c r="R298" s="214"/>
      <c r="S298" s="214"/>
      <c r="T298" s="214"/>
      <c r="U298" s="214"/>
      <c r="V298" s="214"/>
      <c r="W298" s="214"/>
      <c r="X298" s="214"/>
      <c r="Y298" s="214"/>
    </row>
    <row r="299" spans="1:25" ht="15.75">
      <c r="A299" s="210">
        <v>12</v>
      </c>
      <c r="B299" s="211" t="s">
        <v>413</v>
      </c>
      <c r="C299" s="212"/>
      <c r="D299" s="212"/>
      <c r="E299" s="212"/>
      <c r="F299" s="212"/>
      <c r="G299" s="212"/>
      <c r="H299" s="213"/>
      <c r="I299" s="213"/>
      <c r="J299" s="214"/>
      <c r="K299" s="214"/>
      <c r="L299" s="214"/>
      <c r="M299" s="214"/>
      <c r="N299" s="214"/>
      <c r="O299" s="214"/>
      <c r="P299" s="214"/>
      <c r="Q299" s="214"/>
      <c r="R299" s="214"/>
      <c r="S299" s="214"/>
      <c r="T299" s="214"/>
      <c r="U299" s="214"/>
      <c r="V299" s="214"/>
      <c r="W299" s="214"/>
      <c r="X299" s="214"/>
      <c r="Y299" s="214"/>
    </row>
    <row r="300" spans="1:25" ht="15.75">
      <c r="A300" s="210">
        <v>13</v>
      </c>
      <c r="B300" s="211" t="s">
        <v>414</v>
      </c>
      <c r="C300" s="212"/>
      <c r="D300" s="212"/>
      <c r="E300" s="212"/>
      <c r="F300" s="212"/>
      <c r="G300" s="212"/>
      <c r="H300" s="213"/>
      <c r="I300" s="213"/>
      <c r="J300" s="214"/>
      <c r="K300" s="214"/>
      <c r="L300" s="214"/>
      <c r="M300" s="214"/>
      <c r="N300" s="214"/>
      <c r="O300" s="214"/>
      <c r="P300" s="214"/>
      <c r="Q300" s="214"/>
      <c r="R300" s="214"/>
      <c r="S300" s="214"/>
      <c r="T300" s="214"/>
      <c r="U300" s="214"/>
      <c r="V300" s="214"/>
      <c r="W300" s="214"/>
      <c r="X300" s="214"/>
      <c r="Y300" s="214"/>
    </row>
    <row r="301" spans="1:25" ht="15.75">
      <c r="A301" s="210">
        <v>14</v>
      </c>
      <c r="B301" s="211" t="s">
        <v>415</v>
      </c>
      <c r="C301" s="212"/>
      <c r="D301" s="212"/>
      <c r="E301" s="212"/>
      <c r="F301" s="212"/>
      <c r="G301" s="212"/>
      <c r="H301" s="213"/>
      <c r="I301" s="213"/>
      <c r="J301" s="214"/>
      <c r="K301" s="214"/>
      <c r="L301" s="214"/>
      <c r="M301" s="214"/>
      <c r="N301" s="214"/>
      <c r="O301" s="214"/>
      <c r="P301" s="214"/>
      <c r="Q301" s="214"/>
      <c r="R301" s="214"/>
      <c r="S301" s="214"/>
      <c r="T301" s="214"/>
      <c r="U301" s="214"/>
      <c r="V301" s="214"/>
      <c r="W301" s="214"/>
      <c r="X301" s="214"/>
      <c r="Y301" s="214"/>
    </row>
    <row r="302" spans="1:25" ht="15.75">
      <c r="A302" s="210">
        <v>15</v>
      </c>
      <c r="B302" s="211" t="s">
        <v>416</v>
      </c>
      <c r="C302" s="212"/>
      <c r="D302" s="212"/>
      <c r="E302" s="212"/>
      <c r="F302" s="212"/>
      <c r="G302" s="212"/>
      <c r="H302" s="213"/>
      <c r="I302" s="213"/>
      <c r="J302" s="214"/>
      <c r="K302" s="214"/>
      <c r="L302" s="214"/>
      <c r="M302" s="214"/>
      <c r="N302" s="214"/>
      <c r="O302" s="214"/>
      <c r="P302" s="214"/>
      <c r="Q302" s="214"/>
      <c r="R302" s="214"/>
      <c r="S302" s="214"/>
      <c r="T302" s="214"/>
      <c r="U302" s="214"/>
      <c r="V302" s="214"/>
      <c r="W302" s="214"/>
      <c r="X302" s="214"/>
      <c r="Y302" s="214"/>
    </row>
    <row r="303" spans="1:25" ht="15.75">
      <c r="A303" s="210">
        <v>16</v>
      </c>
      <c r="B303" s="211" t="s">
        <v>417</v>
      </c>
      <c r="C303" s="212"/>
      <c r="D303" s="212"/>
      <c r="E303" s="212"/>
      <c r="F303" s="212"/>
      <c r="G303" s="212"/>
      <c r="H303" s="213"/>
      <c r="I303" s="213"/>
      <c r="J303" s="214"/>
      <c r="K303" s="214"/>
      <c r="L303" s="214"/>
      <c r="M303" s="214"/>
      <c r="N303" s="214"/>
      <c r="O303" s="214"/>
      <c r="P303" s="214"/>
      <c r="Q303" s="214"/>
      <c r="R303" s="214"/>
      <c r="S303" s="214"/>
      <c r="T303" s="214"/>
      <c r="U303" s="214"/>
      <c r="V303" s="214"/>
      <c r="W303" s="214"/>
      <c r="X303" s="214"/>
      <c r="Y303" s="214"/>
    </row>
    <row r="304" spans="1:25" ht="15.75">
      <c r="A304" s="260"/>
      <c r="B304" s="261" t="s">
        <v>418</v>
      </c>
      <c r="C304" s="212">
        <v>25</v>
      </c>
      <c r="D304" s="212">
        <f>D6*19</f>
        <v>418000000</v>
      </c>
      <c r="E304" s="212">
        <f>E6*6</f>
        <v>126000000</v>
      </c>
      <c r="F304" s="212"/>
      <c r="G304" s="212">
        <f>D304+E304+F304</f>
        <v>544000000</v>
      </c>
      <c r="H304" s="214"/>
      <c r="I304" s="214"/>
      <c r="J304" s="251"/>
      <c r="K304" s="214"/>
      <c r="L304" s="214"/>
      <c r="M304" s="214"/>
      <c r="N304" s="214"/>
      <c r="O304" s="214"/>
      <c r="P304" s="214"/>
      <c r="Q304" s="214"/>
      <c r="R304" s="214"/>
      <c r="S304" s="214"/>
      <c r="T304" s="214"/>
      <c r="U304" s="214"/>
      <c r="V304" s="214"/>
      <c r="W304" s="214"/>
      <c r="X304" s="214"/>
      <c r="Y304" s="214"/>
    </row>
    <row r="305" spans="1:25" ht="15.75">
      <c r="A305" s="257"/>
      <c r="B305" s="806"/>
      <c r="C305" s="214"/>
      <c r="D305" s="214"/>
      <c r="E305" s="807"/>
      <c r="F305" s="807"/>
      <c r="G305" s="807"/>
      <c r="H305" s="214"/>
      <c r="I305" s="214"/>
      <c r="J305" s="251"/>
      <c r="K305" s="214"/>
      <c r="L305" s="214"/>
      <c r="M305" s="214"/>
      <c r="N305" s="214"/>
      <c r="O305" s="214"/>
      <c r="P305" s="214"/>
      <c r="Q305" s="214"/>
      <c r="R305" s="214"/>
      <c r="S305" s="214"/>
      <c r="T305" s="214"/>
      <c r="U305" s="214"/>
      <c r="V305" s="214"/>
      <c r="W305" s="214"/>
      <c r="X305" s="214"/>
      <c r="Y305" s="214"/>
    </row>
    <row r="306" spans="1:25" ht="15.75">
      <c r="A306" s="193"/>
      <c r="B306" s="193"/>
      <c r="C306" s="257"/>
      <c r="D306" s="219"/>
      <c r="E306" s="1001" t="s">
        <v>694</v>
      </c>
      <c r="F306" s="1001"/>
      <c r="G306" s="1001"/>
      <c r="H306" s="195"/>
      <c r="I306" s="195"/>
      <c r="J306" s="219"/>
      <c r="K306" s="219"/>
      <c r="L306" s="219"/>
      <c r="M306" s="219"/>
      <c r="N306" s="219"/>
      <c r="O306" s="219"/>
      <c r="P306" s="219"/>
      <c r="Q306" s="219"/>
      <c r="R306" s="219"/>
      <c r="S306" s="219"/>
      <c r="T306" s="219"/>
      <c r="U306" s="219"/>
      <c r="V306" s="219"/>
      <c r="W306" s="219"/>
      <c r="X306" s="219"/>
      <c r="Y306" s="219"/>
    </row>
    <row r="307" spans="1:25" ht="15.75">
      <c r="A307" s="193"/>
      <c r="B307" s="1000" t="s">
        <v>45</v>
      </c>
      <c r="C307" s="1000"/>
      <c r="F307" s="258" t="s">
        <v>38</v>
      </c>
      <c r="H307" s="258"/>
      <c r="I307" s="258"/>
      <c r="J307" s="219"/>
      <c r="K307" s="219"/>
      <c r="L307" s="219"/>
      <c r="M307" s="219"/>
      <c r="N307" s="219"/>
      <c r="O307" s="219"/>
      <c r="P307" s="219"/>
      <c r="Q307" s="219"/>
      <c r="R307" s="219"/>
      <c r="S307" s="219"/>
      <c r="T307" s="219"/>
      <c r="U307" s="219"/>
      <c r="V307" s="219"/>
      <c r="W307" s="219"/>
      <c r="X307" s="219"/>
      <c r="Y307" s="219"/>
    </row>
    <row r="308" spans="1:25" ht="15.75">
      <c r="A308" s="193"/>
      <c r="B308" s="196"/>
      <c r="C308" s="196"/>
      <c r="F308" s="196"/>
      <c r="G308" s="219"/>
      <c r="H308" s="219"/>
      <c r="I308" s="219"/>
      <c r="J308" s="219"/>
      <c r="K308" s="219"/>
      <c r="L308" s="219"/>
      <c r="M308" s="219"/>
      <c r="N308" s="219"/>
      <c r="O308" s="219"/>
      <c r="P308" s="219"/>
      <c r="Q308" s="219"/>
      <c r="R308" s="219"/>
      <c r="S308" s="219"/>
      <c r="T308" s="219"/>
      <c r="U308" s="219"/>
      <c r="V308" s="219"/>
      <c r="W308" s="219"/>
      <c r="X308" s="219"/>
      <c r="Y308" s="219"/>
    </row>
    <row r="309" spans="1:25" ht="15.75">
      <c r="A309" s="193"/>
      <c r="B309" s="196"/>
      <c r="C309" s="196"/>
      <c r="F309" s="196"/>
      <c r="G309" s="259"/>
      <c r="H309" s="219"/>
      <c r="I309" s="219"/>
      <c r="J309" s="219"/>
      <c r="K309" s="219"/>
      <c r="L309" s="219"/>
      <c r="M309" s="219"/>
      <c r="N309" s="219"/>
      <c r="O309" s="219"/>
      <c r="P309" s="219"/>
      <c r="Q309" s="219"/>
      <c r="R309" s="219"/>
      <c r="S309" s="219"/>
      <c r="T309" s="219"/>
      <c r="U309" s="219"/>
      <c r="V309" s="219"/>
      <c r="W309" s="219"/>
      <c r="X309" s="219"/>
      <c r="Y309" s="219"/>
    </row>
    <row r="310" spans="1:25" ht="15.75">
      <c r="A310" s="193"/>
      <c r="B310" s="196"/>
      <c r="C310" s="196"/>
      <c r="F310" s="196"/>
      <c r="G310" s="219"/>
      <c r="H310" s="219"/>
      <c r="I310" s="219"/>
      <c r="J310" s="219"/>
      <c r="K310" s="219"/>
      <c r="L310" s="219"/>
      <c r="M310" s="219"/>
      <c r="N310" s="219"/>
      <c r="O310" s="219"/>
      <c r="P310" s="219"/>
      <c r="Q310" s="219"/>
      <c r="R310" s="219"/>
      <c r="S310" s="219"/>
      <c r="T310" s="219"/>
      <c r="U310" s="219"/>
      <c r="V310" s="219"/>
      <c r="W310" s="219"/>
      <c r="X310" s="219"/>
      <c r="Y310" s="219"/>
    </row>
    <row r="311" spans="1:25" ht="15.75">
      <c r="A311" s="193"/>
      <c r="B311" s="980"/>
      <c r="C311" s="980"/>
      <c r="F311" s="196"/>
      <c r="G311" s="219"/>
      <c r="H311" s="219"/>
      <c r="I311" s="219"/>
      <c r="J311" s="219"/>
      <c r="K311" s="219"/>
      <c r="L311" s="219"/>
      <c r="M311" s="219"/>
      <c r="N311" s="219"/>
      <c r="O311" s="219"/>
      <c r="P311" s="219"/>
      <c r="Q311" s="219"/>
      <c r="R311" s="219"/>
      <c r="S311" s="219"/>
      <c r="T311" s="219"/>
      <c r="U311" s="219"/>
      <c r="V311" s="219"/>
      <c r="W311" s="219"/>
      <c r="X311" s="219"/>
      <c r="Y311" s="219"/>
    </row>
    <row r="312" spans="1:25" ht="15.75">
      <c r="A312" s="193"/>
      <c r="B312" s="193"/>
      <c r="C312" s="219"/>
      <c r="D312" s="183"/>
      <c r="E312" s="183"/>
      <c r="F312" s="183"/>
      <c r="G312" s="219"/>
      <c r="H312" s="219"/>
      <c r="I312" s="219"/>
      <c r="J312" s="219"/>
      <c r="K312" s="219"/>
      <c r="L312" s="219"/>
      <c r="M312" s="219"/>
      <c r="N312" s="219"/>
      <c r="O312" s="219"/>
      <c r="P312" s="219"/>
      <c r="Q312" s="219"/>
      <c r="R312" s="219"/>
      <c r="S312" s="219"/>
      <c r="T312" s="219"/>
      <c r="U312" s="219"/>
      <c r="V312" s="219"/>
      <c r="W312" s="219"/>
      <c r="X312" s="219"/>
      <c r="Y312" s="219"/>
    </row>
    <row r="313" spans="1:25" ht="15.75">
      <c r="A313" s="193"/>
      <c r="B313" s="193"/>
      <c r="C313" s="219"/>
      <c r="D313" s="980"/>
      <c r="E313" s="980"/>
      <c r="F313" s="980"/>
      <c r="G313" s="219"/>
      <c r="H313" s="219"/>
      <c r="I313" s="219"/>
      <c r="J313" s="219"/>
      <c r="K313" s="219"/>
      <c r="L313" s="219"/>
      <c r="M313" s="219"/>
      <c r="N313" s="219"/>
      <c r="O313" s="219"/>
      <c r="P313" s="219"/>
      <c r="Q313" s="219"/>
      <c r="R313" s="219"/>
      <c r="S313" s="219"/>
      <c r="T313" s="219"/>
      <c r="U313" s="219"/>
      <c r="V313" s="219"/>
      <c r="W313" s="219"/>
      <c r="X313" s="219"/>
      <c r="Y313" s="219"/>
    </row>
  </sheetData>
  <mergeCells count="12">
    <mergeCell ref="A1:G1"/>
    <mergeCell ref="A2:G2"/>
    <mergeCell ref="A3:B3"/>
    <mergeCell ref="A4:A6"/>
    <mergeCell ref="B4:B6"/>
    <mergeCell ref="C4:C6"/>
    <mergeCell ref="D4:F4"/>
    <mergeCell ref="G4:G6"/>
    <mergeCell ref="B311:C311"/>
    <mergeCell ref="B307:C307"/>
    <mergeCell ref="E306:G306"/>
    <mergeCell ref="D313:F313"/>
  </mergeCells>
  <printOptions horizontalCentered="1"/>
  <pageMargins left="0.5" right="0.25" top="0.25" bottom="0.25"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43"/>
  <sheetViews>
    <sheetView workbookViewId="0" topLeftCell="E13">
      <selection activeCell="G19" sqref="G19"/>
    </sheetView>
  </sheetViews>
  <sheetFormatPr defaultColWidth="8.796875" defaultRowHeight="15"/>
  <cols>
    <col min="1" max="1" width="4.19921875" style="6" customWidth="1"/>
    <col min="2" max="2" width="30.59765625" style="1" customWidth="1"/>
    <col min="3" max="3" width="11.69921875" style="1" customWidth="1"/>
    <col min="4" max="4" width="16.5" style="1" customWidth="1"/>
    <col min="5" max="5" width="14.59765625" style="2" customWidth="1"/>
    <col min="6" max="6" width="17.3984375" style="2" customWidth="1"/>
    <col min="7" max="7" width="21.19921875" style="1" customWidth="1"/>
    <col min="8" max="8" width="20.09765625" style="1" customWidth="1"/>
    <col min="9" max="16384" width="9" style="1" customWidth="1"/>
  </cols>
  <sheetData>
    <row r="1" spans="1:4" ht="27" customHeight="1">
      <c r="A1" s="1009" t="s">
        <v>10</v>
      </c>
      <c r="B1" s="1009"/>
      <c r="C1" s="1009"/>
      <c r="D1" s="1009"/>
    </row>
    <row r="2" spans="1:7" ht="33.75" customHeight="1">
      <c r="A2" s="1010" t="s">
        <v>695</v>
      </c>
      <c r="B2" s="1010"/>
      <c r="C2" s="1010"/>
      <c r="D2" s="1010"/>
      <c r="E2" s="1010"/>
      <c r="F2" s="1010"/>
      <c r="G2" s="1010"/>
    </row>
    <row r="3" spans="1:7" ht="19.5" customHeight="1">
      <c r="A3" s="1008" t="s">
        <v>630</v>
      </c>
      <c r="B3" s="1008"/>
      <c r="C3" s="1008"/>
      <c r="D3" s="1008"/>
      <c r="E3" s="1008"/>
      <c r="F3" s="1008"/>
      <c r="G3" s="1008"/>
    </row>
    <row r="4" spans="5:7" ht="15.75">
      <c r="E4" s="1"/>
      <c r="F4" s="1011"/>
      <c r="G4" s="1011"/>
    </row>
    <row r="5" spans="1:7" s="11" customFormat="1" ht="15.75" customHeight="1">
      <c r="A5" s="936" t="s">
        <v>16</v>
      </c>
      <c r="B5" s="936" t="s">
        <v>26</v>
      </c>
      <c r="C5" s="936" t="s">
        <v>11</v>
      </c>
      <c r="D5" s="936" t="s">
        <v>37</v>
      </c>
      <c r="E5" s="1005" t="s">
        <v>41</v>
      </c>
      <c r="F5" s="1005" t="s">
        <v>696</v>
      </c>
      <c r="G5" s="936" t="s">
        <v>12</v>
      </c>
    </row>
    <row r="6" spans="1:7" s="11" customFormat="1" ht="15.75">
      <c r="A6" s="936"/>
      <c r="B6" s="936"/>
      <c r="C6" s="936"/>
      <c r="D6" s="936"/>
      <c r="E6" s="1005"/>
      <c r="F6" s="1005"/>
      <c r="G6" s="936"/>
    </row>
    <row r="7" spans="1:7" s="11" customFormat="1" ht="49.5" customHeight="1">
      <c r="A7" s="936"/>
      <c r="B7" s="936"/>
      <c r="C7" s="936"/>
      <c r="D7" s="936"/>
      <c r="E7" s="1005"/>
      <c r="F7" s="1005"/>
      <c r="G7" s="936"/>
    </row>
    <row r="8" spans="1:7" s="162" customFormat="1" ht="21" customHeight="1">
      <c r="A8" s="15" t="s">
        <v>13</v>
      </c>
      <c r="B8" s="15" t="s">
        <v>14</v>
      </c>
      <c r="C8" s="15">
        <v>1</v>
      </c>
      <c r="D8" s="15">
        <v>2</v>
      </c>
      <c r="E8" s="15">
        <v>3</v>
      </c>
      <c r="F8" s="15">
        <v>4</v>
      </c>
      <c r="G8" s="15">
        <v>5</v>
      </c>
    </row>
    <row r="9" spans="1:7" ht="19.5" customHeight="1">
      <c r="A9" s="54">
        <v>1</v>
      </c>
      <c r="B9" s="55" t="s">
        <v>82</v>
      </c>
      <c r="C9" s="54">
        <v>1</v>
      </c>
      <c r="D9" s="56">
        <f>C9*0.3</f>
        <v>0.3</v>
      </c>
      <c r="E9" s="153">
        <f>D9*1150000</f>
        <v>345000</v>
      </c>
      <c r="F9" s="153">
        <f>E9*12</f>
        <v>4140000</v>
      </c>
      <c r="G9" s="54"/>
    </row>
    <row r="10" spans="1:11" s="3" customFormat="1" ht="19.5" customHeight="1">
      <c r="A10" s="57">
        <v>2</v>
      </c>
      <c r="B10" s="4" t="s">
        <v>84</v>
      </c>
      <c r="C10" s="57">
        <v>1</v>
      </c>
      <c r="D10" s="58">
        <v>0.3</v>
      </c>
      <c r="E10" s="93">
        <f>D10*1150000</f>
        <v>345000</v>
      </c>
      <c r="F10" s="93">
        <f>E10*12</f>
        <v>4140000</v>
      </c>
      <c r="G10" s="60"/>
      <c r="H10" s="12"/>
      <c r="I10" s="5"/>
      <c r="J10" s="5"/>
      <c r="K10" s="5"/>
    </row>
    <row r="11" spans="1:11" s="4" customFormat="1" ht="19.5" customHeight="1">
      <c r="A11" s="57">
        <v>3</v>
      </c>
      <c r="B11" s="4" t="s">
        <v>114</v>
      </c>
      <c r="C11" s="57">
        <v>1</v>
      </c>
      <c r="D11" s="58">
        <v>0.3</v>
      </c>
      <c r="E11" s="93">
        <f>D11*1150000</f>
        <v>345000</v>
      </c>
      <c r="F11" s="93">
        <f>E11*12</f>
        <v>4140000</v>
      </c>
      <c r="H11" s="12"/>
      <c r="I11" s="5"/>
      <c r="J11" s="5"/>
      <c r="K11" s="5"/>
    </row>
    <row r="12" spans="1:11" s="92" customFormat="1" ht="19.5" customHeight="1">
      <c r="A12" s="57"/>
      <c r="B12" s="4"/>
      <c r="C12" s="57"/>
      <c r="D12" s="58"/>
      <c r="E12" s="59"/>
      <c r="F12" s="59"/>
      <c r="G12" s="60"/>
      <c r="H12" s="12"/>
      <c r="I12" s="5"/>
      <c r="J12" s="5"/>
      <c r="K12" s="5"/>
    </row>
    <row r="13" spans="1:11" s="4" customFormat="1" ht="19.5" customHeight="1">
      <c r="A13" s="154"/>
      <c r="B13" s="155"/>
      <c r="C13" s="154"/>
      <c r="D13" s="156"/>
      <c r="E13" s="157"/>
      <c r="F13" s="157"/>
      <c r="G13" s="155"/>
      <c r="H13" s="12"/>
      <c r="I13" s="5"/>
      <c r="J13" s="5"/>
      <c r="K13" s="5"/>
    </row>
    <row r="14" spans="1:11" s="17" customFormat="1" ht="21.75" customHeight="1">
      <c r="A14" s="15"/>
      <c r="B14" s="15" t="s">
        <v>8</v>
      </c>
      <c r="C14" s="15">
        <f>SUM(C9:C13)</f>
        <v>3</v>
      </c>
      <c r="D14" s="15">
        <f>SUM(D9:D13)</f>
        <v>0.8999999999999999</v>
      </c>
      <c r="E14" s="16">
        <f>SUM(E9:E13)</f>
        <v>1035000</v>
      </c>
      <c r="F14" s="16">
        <f>SUM(F9:F13)</f>
        <v>12420000</v>
      </c>
      <c r="H14" s="18"/>
      <c r="I14" s="19"/>
      <c r="J14" s="19"/>
      <c r="K14" s="19"/>
    </row>
    <row r="16" spans="1:7" s="22" customFormat="1" ht="18.75">
      <c r="A16" s="24"/>
      <c r="E16" s="1007" t="s">
        <v>688</v>
      </c>
      <c r="F16" s="1007"/>
      <c r="G16" s="1007"/>
    </row>
    <row r="17" spans="1:7" s="159" customFormat="1" ht="18.75">
      <c r="A17" s="158"/>
      <c r="B17" s="159" t="s">
        <v>105</v>
      </c>
      <c r="C17" s="935" t="s">
        <v>44</v>
      </c>
      <c r="D17" s="935"/>
      <c r="E17" s="1006" t="s">
        <v>38</v>
      </c>
      <c r="F17" s="1006"/>
      <c r="G17" s="1006"/>
    </row>
    <row r="18" spans="1:6" s="22" customFormat="1" ht="18.75">
      <c r="A18" s="24"/>
      <c r="E18" s="23"/>
      <c r="F18" s="23"/>
    </row>
    <row r="19" spans="1:6" s="22" customFormat="1" ht="18.75">
      <c r="A19" s="24"/>
      <c r="E19" s="23"/>
      <c r="F19" s="23"/>
    </row>
    <row r="20" spans="1:6" s="22" customFormat="1" ht="18.75">
      <c r="A20" s="24"/>
      <c r="E20" s="23"/>
      <c r="F20" s="23"/>
    </row>
    <row r="21" spans="1:6" s="22" customFormat="1" ht="18.75">
      <c r="A21" s="24"/>
      <c r="B21" s="203"/>
      <c r="C21" s="935"/>
      <c r="D21" s="935"/>
      <c r="E21" s="23"/>
      <c r="F21" s="23"/>
    </row>
    <row r="22" spans="1:6" s="22" customFormat="1" ht="18.75">
      <c r="A22" s="24"/>
      <c r="E22" s="23"/>
      <c r="F22" s="23"/>
    </row>
    <row r="23" spans="1:6" s="22" customFormat="1" ht="18.75">
      <c r="A23" s="24"/>
      <c r="E23" s="23"/>
      <c r="F23" s="23"/>
    </row>
    <row r="27" spans="5:6" ht="15.75">
      <c r="E27" s="1"/>
      <c r="F27" s="1"/>
    </row>
    <row r="28" spans="5:6" ht="15.75">
      <c r="E28" s="1"/>
      <c r="F28" s="1"/>
    </row>
    <row r="29" spans="5:6" ht="15.75" customHeight="1">
      <c r="E29" s="1"/>
      <c r="F29" s="1"/>
    </row>
    <row r="30" spans="5:6" ht="15.75">
      <c r="E30" s="1"/>
      <c r="F30" s="1"/>
    </row>
    <row r="31" spans="5:6" ht="15.75" customHeight="1">
      <c r="E31" s="1"/>
      <c r="F31" s="1"/>
    </row>
    <row r="32" spans="5:6" ht="15.75">
      <c r="E32" s="1"/>
      <c r="F32" s="1"/>
    </row>
    <row r="33" spans="5:6" ht="15.75">
      <c r="E33" s="1"/>
      <c r="F33" s="1"/>
    </row>
    <row r="34" spans="5:6" ht="15.75">
      <c r="E34" s="1"/>
      <c r="F34" s="1"/>
    </row>
    <row r="35" spans="5:6" ht="15.75">
      <c r="E35" s="1"/>
      <c r="F35" s="1"/>
    </row>
    <row r="36" spans="5:6" ht="15.75">
      <c r="E36" s="1"/>
      <c r="F36" s="1"/>
    </row>
    <row r="37" spans="5:6" ht="15.75">
      <c r="E37" s="1"/>
      <c r="F37" s="1"/>
    </row>
    <row r="38" spans="5:6" ht="15.75">
      <c r="E38" s="1"/>
      <c r="F38" s="1"/>
    </row>
    <row r="39" spans="5:6" ht="15.75">
      <c r="E39" s="1"/>
      <c r="F39" s="1"/>
    </row>
    <row r="40" spans="5:6" ht="15.75">
      <c r="E40" s="1"/>
      <c r="F40" s="1"/>
    </row>
    <row r="41" spans="5:6" ht="15.75">
      <c r="E41" s="1"/>
      <c r="F41" s="1"/>
    </row>
    <row r="42" spans="5:6" ht="15.75">
      <c r="E42" s="1"/>
      <c r="F42" s="1"/>
    </row>
    <row r="43" spans="5:6" ht="15.75">
      <c r="E43" s="1"/>
      <c r="F43" s="1"/>
    </row>
  </sheetData>
  <mergeCells count="15">
    <mergeCell ref="A5:A7"/>
    <mergeCell ref="B5:B7"/>
    <mergeCell ref="C5:C7"/>
    <mergeCell ref="D5:D7"/>
    <mergeCell ref="A3:G3"/>
    <mergeCell ref="A1:D1"/>
    <mergeCell ref="A2:G2"/>
    <mergeCell ref="F4:G4"/>
    <mergeCell ref="C21:D21"/>
    <mergeCell ref="F5:F7"/>
    <mergeCell ref="E5:E7"/>
    <mergeCell ref="E17:G17"/>
    <mergeCell ref="E16:G16"/>
    <mergeCell ref="C17:D17"/>
    <mergeCell ref="G5:G7"/>
  </mergeCells>
  <printOptions/>
  <pageMargins left="0.75" right="0.75" top="1" bottom="1" header="0.5" footer="0.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N27"/>
  <sheetViews>
    <sheetView workbookViewId="0" topLeftCell="A1">
      <selection activeCell="C7" sqref="C7:C8"/>
    </sheetView>
  </sheetViews>
  <sheetFormatPr defaultColWidth="8.796875" defaultRowHeight="15"/>
  <cols>
    <col min="1" max="1" width="3.59765625" style="63" customWidth="1"/>
    <col min="2" max="2" width="20.09765625" style="64" customWidth="1"/>
    <col min="3" max="3" width="9.8984375" style="64" customWidth="1"/>
    <col min="4" max="4" width="8.3984375" style="64" customWidth="1"/>
    <col min="5" max="5" width="6.09765625" style="64" customWidth="1"/>
    <col min="6" max="6" width="9" style="64" customWidth="1"/>
    <col min="7" max="7" width="9.8984375" style="64" customWidth="1"/>
    <col min="8" max="8" width="8.8984375" style="64" customWidth="1"/>
    <col min="9" max="9" width="6.59765625" style="64" customWidth="1"/>
    <col min="10" max="10" width="9.8984375" style="64" customWidth="1"/>
    <col min="11" max="11" width="6" style="64" customWidth="1"/>
    <col min="12" max="12" width="6.69921875" style="64" customWidth="1"/>
    <col min="13" max="13" width="6" style="64" customWidth="1"/>
    <col min="14" max="14" width="9.8984375" style="64" customWidth="1"/>
    <col min="15" max="16384" width="9" style="64" customWidth="1"/>
  </cols>
  <sheetData>
    <row r="1" spans="1:14" s="61" customFormat="1" ht="30" customHeight="1">
      <c r="A1" s="932" t="s">
        <v>56</v>
      </c>
      <c r="B1" s="932"/>
      <c r="C1" s="932"/>
      <c r="D1" s="932"/>
      <c r="E1" s="932"/>
      <c r="F1" s="932"/>
      <c r="G1" s="932"/>
      <c r="M1" s="1012" t="s">
        <v>609</v>
      </c>
      <c r="N1" s="1012"/>
    </row>
    <row r="2" spans="1:14" s="62" customFormat="1" ht="14.25">
      <c r="A2" s="1014" t="s">
        <v>697</v>
      </c>
      <c r="B2" s="1014"/>
      <c r="C2" s="1014"/>
      <c r="D2" s="1014"/>
      <c r="E2" s="1014"/>
      <c r="F2" s="1014"/>
      <c r="G2" s="1014"/>
      <c r="H2" s="1014"/>
      <c r="I2" s="1014"/>
      <c r="J2" s="1014"/>
      <c r="K2" s="1014"/>
      <c r="L2" s="1014"/>
      <c r="M2" s="1014"/>
      <c r="N2" s="1014"/>
    </row>
    <row r="3" spans="1:14" s="62" customFormat="1" ht="14.25">
      <c r="A3" s="1014" t="s">
        <v>73</v>
      </c>
      <c r="B3" s="1014"/>
      <c r="C3" s="1014"/>
      <c r="D3" s="1014"/>
      <c r="E3" s="1014"/>
      <c r="F3" s="1014"/>
      <c r="G3" s="1014"/>
      <c r="H3" s="1014"/>
      <c r="I3" s="1014"/>
      <c r="J3" s="1014"/>
      <c r="K3" s="1014"/>
      <c r="L3" s="1014"/>
      <c r="M3" s="1014"/>
      <c r="N3" s="1014"/>
    </row>
    <row r="4" spans="1:14" s="62" customFormat="1" ht="15.75">
      <c r="A4" s="1018" t="s">
        <v>629</v>
      </c>
      <c r="B4" s="1018"/>
      <c r="C4" s="1018"/>
      <c r="D4" s="1018"/>
      <c r="E4" s="1018"/>
      <c r="F4" s="1018"/>
      <c r="G4" s="1018"/>
      <c r="H4" s="1018"/>
      <c r="I4" s="1018"/>
      <c r="J4" s="1018"/>
      <c r="K4" s="1018"/>
      <c r="L4" s="1018"/>
      <c r="M4" s="1018"/>
      <c r="N4" s="1018"/>
    </row>
    <row r="5" spans="13:14" ht="15">
      <c r="M5" s="1019" t="s">
        <v>57</v>
      </c>
      <c r="N5" s="1019"/>
    </row>
    <row r="6" spans="1:14" s="66" customFormat="1" ht="14.25">
      <c r="A6" s="1015" t="s">
        <v>16</v>
      </c>
      <c r="B6" s="1015" t="s">
        <v>58</v>
      </c>
      <c r="C6" s="1020" t="s">
        <v>698</v>
      </c>
      <c r="D6" s="1021"/>
      <c r="E6" s="1021"/>
      <c r="F6" s="1022"/>
      <c r="G6" s="1020" t="s">
        <v>681</v>
      </c>
      <c r="H6" s="1021"/>
      <c r="I6" s="1021"/>
      <c r="J6" s="1022"/>
      <c r="K6" s="1020" t="s">
        <v>699</v>
      </c>
      <c r="L6" s="1021"/>
      <c r="M6" s="1021"/>
      <c r="N6" s="1022"/>
    </row>
    <row r="7" spans="1:14" s="66" customFormat="1" ht="14.25" customHeight="1">
      <c r="A7" s="1015"/>
      <c r="B7" s="1015"/>
      <c r="C7" s="1015" t="s">
        <v>59</v>
      </c>
      <c r="D7" s="1015" t="s">
        <v>60</v>
      </c>
      <c r="E7" s="1015"/>
      <c r="F7" s="1015" t="s">
        <v>608</v>
      </c>
      <c r="G7" s="1015" t="s">
        <v>59</v>
      </c>
      <c r="H7" s="1015" t="s">
        <v>60</v>
      </c>
      <c r="I7" s="1015"/>
      <c r="J7" s="1015" t="s">
        <v>61</v>
      </c>
      <c r="K7" s="1015" t="s">
        <v>59</v>
      </c>
      <c r="L7" s="1015" t="s">
        <v>60</v>
      </c>
      <c r="M7" s="1015"/>
      <c r="N7" s="1015" t="s">
        <v>61</v>
      </c>
    </row>
    <row r="8" spans="1:14" s="67" customFormat="1" ht="48.75" customHeight="1">
      <c r="A8" s="1015"/>
      <c r="B8" s="1015"/>
      <c r="C8" s="1015"/>
      <c r="D8" s="65" t="s">
        <v>62</v>
      </c>
      <c r="E8" s="65" t="s">
        <v>63</v>
      </c>
      <c r="F8" s="1015"/>
      <c r="G8" s="1015"/>
      <c r="H8" s="65" t="s">
        <v>62</v>
      </c>
      <c r="I8" s="65" t="s">
        <v>63</v>
      </c>
      <c r="J8" s="1015"/>
      <c r="K8" s="1015"/>
      <c r="L8" s="65" t="s">
        <v>62</v>
      </c>
      <c r="M8" s="65" t="s">
        <v>63</v>
      </c>
      <c r="N8" s="1015"/>
    </row>
    <row r="9" spans="1:14" ht="15">
      <c r="A9" s="81"/>
      <c r="B9" s="82" t="s">
        <v>67</v>
      </c>
      <c r="C9" s="82"/>
      <c r="D9" s="68"/>
      <c r="E9" s="68"/>
      <c r="F9" s="68"/>
      <c r="G9" s="68"/>
      <c r="H9" s="68"/>
      <c r="I9" s="68"/>
      <c r="J9" s="68"/>
      <c r="K9" s="68"/>
      <c r="L9" s="68"/>
      <c r="M9" s="68"/>
      <c r="N9" s="68"/>
    </row>
    <row r="10" spans="1:14" ht="18.75" customHeight="1">
      <c r="A10" s="69" t="s">
        <v>49</v>
      </c>
      <c r="B10" s="70" t="s">
        <v>628</v>
      </c>
      <c r="C10" s="71">
        <f>SUM(C13:C14)</f>
        <v>0</v>
      </c>
      <c r="D10" s="71">
        <f>SUM(D13:D14)</f>
        <v>0</v>
      </c>
      <c r="E10" s="71"/>
      <c r="F10" s="71">
        <f>SUM(F13:F14)</f>
        <v>0</v>
      </c>
      <c r="G10" s="71">
        <f>SUM(G13:G14)</f>
        <v>0</v>
      </c>
      <c r="H10" s="71">
        <f>SUM(H13:H14)</f>
        <v>0</v>
      </c>
      <c r="I10" s="71"/>
      <c r="J10" s="71">
        <f>SUM(J13:J14)</f>
        <v>0</v>
      </c>
      <c r="K10" s="71">
        <f>SUM(K13:K14)</f>
        <v>0</v>
      </c>
      <c r="L10" s="71">
        <f>SUM(L13:L14)</f>
        <v>0</v>
      </c>
      <c r="M10" s="71"/>
      <c r="N10" s="71">
        <f>SUM(N13:N14)</f>
        <v>0</v>
      </c>
    </row>
    <row r="11" spans="1:14" ht="15">
      <c r="A11" s="72">
        <v>1</v>
      </c>
      <c r="B11" s="73" t="s">
        <v>64</v>
      </c>
      <c r="C11" s="74"/>
      <c r="D11" s="75"/>
      <c r="E11" s="76"/>
      <c r="F11" s="75">
        <f>C11-D11</f>
        <v>0</v>
      </c>
      <c r="G11" s="74"/>
      <c r="H11" s="75"/>
      <c r="I11" s="76"/>
      <c r="J11" s="75">
        <f>G11-H11</f>
        <v>0</v>
      </c>
      <c r="K11" s="74"/>
      <c r="L11" s="75"/>
      <c r="M11" s="76"/>
      <c r="N11" s="75"/>
    </row>
    <row r="12" spans="1:14" ht="15">
      <c r="A12" s="72">
        <v>2</v>
      </c>
      <c r="B12" s="73" t="s">
        <v>65</v>
      </c>
      <c r="C12" s="74"/>
      <c r="D12" s="75"/>
      <c r="E12" s="76"/>
      <c r="F12" s="75">
        <f>C12-D12</f>
        <v>0</v>
      </c>
      <c r="G12" s="74"/>
      <c r="H12" s="75"/>
      <c r="I12" s="76"/>
      <c r="J12" s="75">
        <f>G12-H12</f>
        <v>0</v>
      </c>
      <c r="K12" s="74"/>
      <c r="L12" s="75"/>
      <c r="M12" s="76"/>
      <c r="N12" s="75"/>
    </row>
    <row r="13" spans="1:14" ht="15">
      <c r="A13" s="72">
        <v>3</v>
      </c>
      <c r="B13" s="73" t="s">
        <v>70</v>
      </c>
      <c r="C13" s="74"/>
      <c r="D13" s="75"/>
      <c r="E13" s="76"/>
      <c r="F13" s="75">
        <f>C13-D13</f>
        <v>0</v>
      </c>
      <c r="G13" s="74"/>
      <c r="H13" s="75"/>
      <c r="I13" s="76"/>
      <c r="J13" s="75">
        <f>G13-H13</f>
        <v>0</v>
      </c>
      <c r="K13" s="74"/>
      <c r="L13" s="75"/>
      <c r="M13" s="76"/>
      <c r="N13" s="75"/>
    </row>
    <row r="14" spans="1:14" ht="15">
      <c r="A14" s="72">
        <v>4</v>
      </c>
      <c r="B14" s="73" t="s">
        <v>71</v>
      </c>
      <c r="C14" s="74"/>
      <c r="D14" s="75"/>
      <c r="E14" s="76"/>
      <c r="F14" s="75">
        <f>C14-D14</f>
        <v>0</v>
      </c>
      <c r="G14" s="74"/>
      <c r="H14" s="75"/>
      <c r="I14" s="76"/>
      <c r="J14" s="75">
        <f>G14-H14</f>
        <v>0</v>
      </c>
      <c r="K14" s="74"/>
      <c r="L14" s="75"/>
      <c r="M14" s="76"/>
      <c r="N14" s="75"/>
    </row>
    <row r="15" spans="1:14" ht="18.75" customHeight="1">
      <c r="A15" s="69" t="s">
        <v>50</v>
      </c>
      <c r="B15" s="70" t="s">
        <v>66</v>
      </c>
      <c r="C15" s="71">
        <v>51000</v>
      </c>
      <c r="D15" s="71">
        <f>C15-F15</f>
        <v>49108</v>
      </c>
      <c r="E15" s="264">
        <v>0.68</v>
      </c>
      <c r="F15" s="71">
        <v>1892</v>
      </c>
      <c r="G15" s="71">
        <v>51000</v>
      </c>
      <c r="H15" s="71">
        <f>G15-J15</f>
        <v>49108</v>
      </c>
      <c r="I15" s="71"/>
      <c r="J15" s="71">
        <v>1892</v>
      </c>
      <c r="K15" s="71">
        <v>0</v>
      </c>
      <c r="L15" s="71">
        <v>0</v>
      </c>
      <c r="M15" s="71"/>
      <c r="N15" s="71"/>
    </row>
    <row r="16" spans="1:14" ht="15">
      <c r="A16" s="69" t="s">
        <v>68</v>
      </c>
      <c r="B16" s="70" t="s">
        <v>69</v>
      </c>
      <c r="C16" s="73"/>
      <c r="D16" s="73"/>
      <c r="E16" s="73"/>
      <c r="F16" s="73"/>
      <c r="G16" s="73"/>
      <c r="H16" s="73"/>
      <c r="I16" s="73"/>
      <c r="J16" s="73"/>
      <c r="K16" s="73"/>
      <c r="L16" s="73"/>
      <c r="M16" s="73"/>
      <c r="N16" s="73"/>
    </row>
    <row r="17" spans="1:14" ht="15">
      <c r="A17" s="69" t="s">
        <v>72</v>
      </c>
      <c r="B17" s="263" t="s">
        <v>423</v>
      </c>
      <c r="C17" s="73"/>
      <c r="D17" s="73"/>
      <c r="E17" s="73"/>
      <c r="F17" s="73"/>
      <c r="G17" s="73"/>
      <c r="H17" s="73"/>
      <c r="I17" s="73"/>
      <c r="J17" s="73"/>
      <c r="K17" s="73"/>
      <c r="L17" s="73"/>
      <c r="M17" s="73"/>
      <c r="N17" s="73"/>
    </row>
    <row r="18" spans="1:14" ht="15">
      <c r="A18" s="77"/>
      <c r="B18" s="78"/>
      <c r="C18" s="78"/>
      <c r="D18" s="78"/>
      <c r="E18" s="78"/>
      <c r="F18" s="78"/>
      <c r="G18" s="78"/>
      <c r="H18" s="78"/>
      <c r="I18" s="78"/>
      <c r="J18" s="78"/>
      <c r="K18" s="78"/>
      <c r="L18" s="78"/>
      <c r="M18" s="78"/>
      <c r="N18" s="78"/>
    </row>
    <row r="19" spans="1:14" s="80" customFormat="1" ht="14.25">
      <c r="A19" s="79"/>
      <c r="B19" s="79" t="s">
        <v>8</v>
      </c>
      <c r="C19" s="161">
        <f>C10+C15+C16+C17</f>
        <v>51000</v>
      </c>
      <c r="D19" s="161">
        <f aca="true" t="shared" si="0" ref="D19:N19">D10+D15+D16+D17</f>
        <v>49108</v>
      </c>
      <c r="E19" s="161"/>
      <c r="F19" s="161">
        <f t="shared" si="0"/>
        <v>1892</v>
      </c>
      <c r="G19" s="161">
        <f t="shared" si="0"/>
        <v>51000</v>
      </c>
      <c r="H19" s="161">
        <f t="shared" si="0"/>
        <v>49108</v>
      </c>
      <c r="I19" s="161"/>
      <c r="J19" s="161">
        <f t="shared" si="0"/>
        <v>1892</v>
      </c>
      <c r="K19" s="161">
        <f t="shared" si="0"/>
        <v>0</v>
      </c>
      <c r="L19" s="161">
        <f t="shared" si="0"/>
        <v>0</v>
      </c>
      <c r="M19" s="161">
        <f t="shared" si="0"/>
        <v>0</v>
      </c>
      <c r="N19" s="161">
        <f t="shared" si="0"/>
        <v>0</v>
      </c>
    </row>
    <row r="21" spans="11:14" ht="15">
      <c r="K21" s="1017" t="s">
        <v>692</v>
      </c>
      <c r="L21" s="1017"/>
      <c r="M21" s="1017"/>
      <c r="N21" s="1017"/>
    </row>
    <row r="22" spans="2:14" ht="15">
      <c r="B22" s="1013" t="s">
        <v>106</v>
      </c>
      <c r="C22" s="1013"/>
      <c r="E22" s="1013" t="s">
        <v>45</v>
      </c>
      <c r="F22" s="1013"/>
      <c r="G22" s="1013"/>
      <c r="K22" s="1013" t="s">
        <v>38</v>
      </c>
      <c r="L22" s="1013"/>
      <c r="M22" s="1013"/>
      <c r="N22" s="1013"/>
    </row>
    <row r="23" spans="11:13" ht="15">
      <c r="K23" s="1016"/>
      <c r="L23" s="1016"/>
      <c r="M23" s="1016"/>
    </row>
    <row r="27" spans="2:7" ht="15.75">
      <c r="B27" s="924"/>
      <c r="C27" s="924"/>
      <c r="E27" s="924"/>
      <c r="F27" s="924"/>
      <c r="G27" s="924"/>
    </row>
  </sheetData>
  <mergeCells count="27">
    <mergeCell ref="B27:C27"/>
    <mergeCell ref="A4:N4"/>
    <mergeCell ref="M5:N5"/>
    <mergeCell ref="A6:A8"/>
    <mergeCell ref="K22:N22"/>
    <mergeCell ref="B6:B8"/>
    <mergeCell ref="C6:F6"/>
    <mergeCell ref="G6:J6"/>
    <mergeCell ref="K6:N6"/>
    <mergeCell ref="A2:N2"/>
    <mergeCell ref="D7:E7"/>
    <mergeCell ref="G7:G8"/>
    <mergeCell ref="K23:M23"/>
    <mergeCell ref="K21:N21"/>
    <mergeCell ref="H7:I7"/>
    <mergeCell ref="J7:J8"/>
    <mergeCell ref="C7:C8"/>
    <mergeCell ref="M1:N1"/>
    <mergeCell ref="E27:G27"/>
    <mergeCell ref="A1:G1"/>
    <mergeCell ref="E22:G22"/>
    <mergeCell ref="B22:C22"/>
    <mergeCell ref="A3:N3"/>
    <mergeCell ref="K7:K8"/>
    <mergeCell ref="L7:M7"/>
    <mergeCell ref="N7:N8"/>
    <mergeCell ref="F7:F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7"/>
  <sheetViews>
    <sheetView workbookViewId="0" topLeftCell="A1">
      <selection activeCell="B8" sqref="B8:B9"/>
    </sheetView>
  </sheetViews>
  <sheetFormatPr defaultColWidth="8.796875" defaultRowHeight="15"/>
  <cols>
    <col min="1" max="1" width="4" style="624" customWidth="1"/>
    <col min="2" max="2" width="51.19921875" style="624" customWidth="1"/>
    <col min="3" max="3" width="14.59765625" style="624" customWidth="1"/>
    <col min="4" max="4" width="9.19921875" style="624" customWidth="1"/>
    <col min="5" max="5" width="12.8984375" style="624" customWidth="1"/>
    <col min="6" max="6" width="9.19921875" style="624" customWidth="1"/>
    <col min="7" max="7" width="12.8984375" style="624" customWidth="1"/>
    <col min="8" max="8" width="34.69921875" style="627" customWidth="1"/>
    <col min="9" max="9" width="10" style="628" bestFit="1" customWidth="1"/>
    <col min="10" max="16384" width="9.09765625" style="624" customWidth="1"/>
  </cols>
  <sheetData>
    <row r="1" spans="1:9" s="617" customFormat="1" ht="15.75">
      <c r="A1" s="616" t="s">
        <v>554</v>
      </c>
      <c r="G1" s="618"/>
      <c r="H1" s="619" t="s">
        <v>555</v>
      </c>
      <c r="I1" s="620"/>
    </row>
    <row r="2" spans="1:9" s="617" customFormat="1" ht="15.75">
      <c r="A2" s="621"/>
      <c r="H2" s="622"/>
      <c r="I2" s="620"/>
    </row>
    <row r="3" spans="1:13" s="617" customFormat="1" ht="15.75" customHeight="1">
      <c r="A3" s="872" t="s">
        <v>556</v>
      </c>
      <c r="B3" s="872"/>
      <c r="C3" s="872"/>
      <c r="D3" s="872"/>
      <c r="E3" s="872"/>
      <c r="F3" s="872"/>
      <c r="G3" s="872"/>
      <c r="H3" s="872"/>
      <c r="I3" s="623"/>
      <c r="J3" s="623"/>
      <c r="K3" s="623"/>
      <c r="L3" s="623"/>
      <c r="M3" s="623"/>
    </row>
    <row r="4" spans="1:9" s="617" customFormat="1" ht="15.75">
      <c r="A4" s="887" t="s">
        <v>677</v>
      </c>
      <c r="B4" s="887"/>
      <c r="C4" s="887"/>
      <c r="D4" s="887"/>
      <c r="E4" s="887"/>
      <c r="F4" s="887"/>
      <c r="G4" s="887"/>
      <c r="H4" s="887"/>
      <c r="I4" s="620"/>
    </row>
    <row r="5" spans="1:9" s="617" customFormat="1" ht="15.75">
      <c r="A5" s="887"/>
      <c r="B5" s="887"/>
      <c r="C5" s="887"/>
      <c r="D5" s="887"/>
      <c r="E5" s="887"/>
      <c r="F5" s="887"/>
      <c r="G5" s="887"/>
      <c r="H5" s="622"/>
      <c r="I5" s="620"/>
    </row>
    <row r="6" spans="2:3" ht="12.75">
      <c r="B6" s="625"/>
      <c r="C6" s="626"/>
    </row>
    <row r="7" spans="3:8" ht="12.75">
      <c r="C7" s="626"/>
      <c r="G7" s="629"/>
      <c r="H7" s="629" t="s">
        <v>557</v>
      </c>
    </row>
    <row r="8" spans="1:10" s="632" customFormat="1" ht="91.5" customHeight="1">
      <c r="A8" s="873" t="s">
        <v>558</v>
      </c>
      <c r="B8" s="874" t="s">
        <v>559</v>
      </c>
      <c r="C8" s="873" t="s">
        <v>560</v>
      </c>
      <c r="D8" s="873" t="s">
        <v>561</v>
      </c>
      <c r="E8" s="873"/>
      <c r="F8" s="873" t="s">
        <v>562</v>
      </c>
      <c r="G8" s="873"/>
      <c r="H8" s="875" t="s">
        <v>12</v>
      </c>
      <c r="I8" s="631"/>
      <c r="J8" s="631"/>
    </row>
    <row r="9" spans="1:9" s="632" customFormat="1" ht="112.5" customHeight="1">
      <c r="A9" s="873"/>
      <c r="B9" s="874"/>
      <c r="C9" s="873"/>
      <c r="D9" s="630" t="s">
        <v>563</v>
      </c>
      <c r="E9" s="630" t="s">
        <v>62</v>
      </c>
      <c r="F9" s="630" t="s">
        <v>564</v>
      </c>
      <c r="G9" s="630" t="s">
        <v>62</v>
      </c>
      <c r="H9" s="875"/>
      <c r="I9" s="633"/>
    </row>
    <row r="10" spans="1:9" s="640" customFormat="1" ht="15">
      <c r="A10" s="634"/>
      <c r="B10" s="635" t="s">
        <v>565</v>
      </c>
      <c r="C10" s="636"/>
      <c r="D10" s="637"/>
      <c r="E10" s="636"/>
      <c r="F10" s="637"/>
      <c r="G10" s="636"/>
      <c r="H10" s="638"/>
      <c r="I10" s="639"/>
    </row>
    <row r="11" spans="1:9" s="621" customFormat="1" ht="15.75">
      <c r="A11" s="641">
        <v>1</v>
      </c>
      <c r="B11" s="642" t="s">
        <v>566</v>
      </c>
      <c r="C11" s="643"/>
      <c r="D11" s="644"/>
      <c r="E11" s="645"/>
      <c r="F11" s="644"/>
      <c r="G11" s="645"/>
      <c r="H11" s="646"/>
      <c r="I11" s="647"/>
    </row>
    <row r="12" spans="1:9" s="621" customFormat="1" ht="15.75" hidden="1">
      <c r="A12" s="648"/>
      <c r="B12" s="499" t="s">
        <v>567</v>
      </c>
      <c r="C12" s="649"/>
      <c r="D12" s="650"/>
      <c r="E12" s="651"/>
      <c r="F12" s="652"/>
      <c r="G12" s="653"/>
      <c r="H12" s="646"/>
      <c r="I12" s="647"/>
    </row>
    <row r="13" spans="1:9" s="621" customFormat="1" ht="15.75" hidden="1">
      <c r="A13" s="648"/>
      <c r="B13" s="654"/>
      <c r="C13" s="649"/>
      <c r="D13" s="655"/>
      <c r="E13" s="656"/>
      <c r="F13" s="657"/>
      <c r="G13" s="658"/>
      <c r="H13" s="646"/>
      <c r="I13" s="647"/>
    </row>
    <row r="14" spans="1:9" s="617" customFormat="1" ht="15.75" hidden="1">
      <c r="A14" s="648"/>
      <c r="B14" s="654"/>
      <c r="C14" s="649"/>
      <c r="D14" s="659"/>
      <c r="E14" s="660"/>
      <c r="F14" s="661"/>
      <c r="G14" s="662"/>
      <c r="H14" s="663"/>
      <c r="I14" s="620"/>
    </row>
    <row r="15" spans="1:9" s="621" customFormat="1" ht="15.75" hidden="1">
      <c r="A15" s="648"/>
      <c r="B15" s="654"/>
      <c r="C15" s="649"/>
      <c r="D15" s="659"/>
      <c r="E15" s="660"/>
      <c r="F15" s="661"/>
      <c r="G15" s="662"/>
      <c r="H15" s="646"/>
      <c r="I15" s="647"/>
    </row>
    <row r="16" spans="1:10" s="617" customFormat="1" ht="15.75" hidden="1">
      <c r="A16" s="648"/>
      <c r="B16" s="654"/>
      <c r="C16" s="649"/>
      <c r="D16" s="659"/>
      <c r="E16" s="660"/>
      <c r="F16" s="664"/>
      <c r="G16" s="665"/>
      <c r="H16" s="663"/>
      <c r="I16" s="620"/>
      <c r="J16" s="666"/>
    </row>
    <row r="17" spans="1:9" s="617" customFormat="1" ht="15.75" hidden="1">
      <c r="A17" s="648"/>
      <c r="B17" s="654"/>
      <c r="C17" s="649"/>
      <c r="D17" s="659"/>
      <c r="E17" s="660"/>
      <c r="F17" s="661"/>
      <c r="G17" s="662"/>
      <c r="H17" s="663"/>
      <c r="I17" s="620"/>
    </row>
    <row r="18" spans="1:9" s="617" customFormat="1" ht="15.75" hidden="1">
      <c r="A18" s="648"/>
      <c r="B18" s="654"/>
      <c r="C18" s="649"/>
      <c r="D18" s="659"/>
      <c r="E18" s="660"/>
      <c r="F18" s="664"/>
      <c r="G18" s="665"/>
      <c r="H18" s="663"/>
      <c r="I18" s="620"/>
    </row>
    <row r="19" spans="1:9" s="617" customFormat="1" ht="15.75" hidden="1">
      <c r="A19" s="648"/>
      <c r="B19" s="667"/>
      <c r="C19" s="649"/>
      <c r="D19" s="668"/>
      <c r="E19" s="669"/>
      <c r="F19" s="670"/>
      <c r="G19" s="671"/>
      <c r="H19" s="663"/>
      <c r="I19" s="620"/>
    </row>
    <row r="20" spans="1:9" s="617" customFormat="1" ht="15.75" hidden="1">
      <c r="A20" s="648"/>
      <c r="B20" s="654"/>
      <c r="C20" s="649"/>
      <c r="D20" s="668"/>
      <c r="E20" s="669"/>
      <c r="F20" s="670"/>
      <c r="G20" s="671"/>
      <c r="H20" s="663"/>
      <c r="I20" s="620"/>
    </row>
    <row r="21" spans="1:9" s="617" customFormat="1" ht="15.75" hidden="1">
      <c r="A21" s="648"/>
      <c r="B21" s="667"/>
      <c r="C21" s="649"/>
      <c r="D21" s="668"/>
      <c r="E21" s="669"/>
      <c r="F21" s="670"/>
      <c r="G21" s="671"/>
      <c r="H21" s="663"/>
      <c r="I21" s="620"/>
    </row>
    <row r="22" spans="1:9" s="617" customFormat="1" ht="15.75" hidden="1">
      <c r="A22" s="648"/>
      <c r="B22" s="672"/>
      <c r="C22" s="649"/>
      <c r="D22" s="668"/>
      <c r="E22" s="669"/>
      <c r="F22" s="670"/>
      <c r="G22" s="671"/>
      <c r="H22" s="663"/>
      <c r="I22" s="620"/>
    </row>
    <row r="23" spans="1:9" s="617" customFormat="1" ht="15.75" hidden="1">
      <c r="A23" s="648"/>
      <c r="B23" s="672"/>
      <c r="C23" s="649"/>
      <c r="D23" s="673"/>
      <c r="E23" s="674"/>
      <c r="F23" s="675"/>
      <c r="G23" s="676"/>
      <c r="H23" s="663"/>
      <c r="I23" s="620"/>
    </row>
    <row r="24" spans="1:9" s="617" customFormat="1" ht="15.75" hidden="1">
      <c r="A24" s="648"/>
      <c r="B24" s="672"/>
      <c r="C24" s="649"/>
      <c r="D24" s="673"/>
      <c r="E24" s="674"/>
      <c r="F24" s="675"/>
      <c r="G24" s="676"/>
      <c r="H24" s="677"/>
      <c r="I24" s="620"/>
    </row>
    <row r="25" spans="1:9" s="621" customFormat="1" ht="15.75" hidden="1">
      <c r="A25" s="678"/>
      <c r="B25" s="679"/>
      <c r="C25" s="680"/>
      <c r="D25" s="679"/>
      <c r="E25" s="681"/>
      <c r="F25" s="679"/>
      <c r="G25" s="681"/>
      <c r="H25" s="646"/>
      <c r="I25" s="647"/>
    </row>
    <row r="26" spans="1:9" s="617" customFormat="1" ht="15.75" hidden="1">
      <c r="A26" s="682"/>
      <c r="B26" s="683"/>
      <c r="C26" s="649"/>
      <c r="D26" s="684"/>
      <c r="E26" s="685"/>
      <c r="F26" s="684"/>
      <c r="G26" s="686"/>
      <c r="H26" s="663"/>
      <c r="I26" s="620"/>
    </row>
    <row r="27" spans="1:9" s="617" customFormat="1" ht="15.75">
      <c r="A27" s="682">
        <v>2</v>
      </c>
      <c r="B27" s="499" t="s">
        <v>567</v>
      </c>
      <c r="C27" s="649"/>
      <c r="D27" s="684"/>
      <c r="E27" s="685"/>
      <c r="F27" s="684"/>
      <c r="G27" s="686"/>
      <c r="H27" s="663"/>
      <c r="I27" s="620"/>
    </row>
    <row r="28" spans="1:9" s="617" customFormat="1" ht="15.75">
      <c r="A28" s="682"/>
      <c r="B28" s="683"/>
      <c r="C28" s="649"/>
      <c r="D28" s="684"/>
      <c r="E28" s="685"/>
      <c r="F28" s="684"/>
      <c r="G28" s="686"/>
      <c r="H28" s="663"/>
      <c r="I28" s="620"/>
    </row>
    <row r="29" spans="1:9" s="617" customFormat="1" ht="15.75">
      <c r="A29" s="682"/>
      <c r="B29" s="683"/>
      <c r="C29" s="649"/>
      <c r="D29" s="684"/>
      <c r="E29" s="685"/>
      <c r="F29" s="684"/>
      <c r="G29" s="686"/>
      <c r="H29" s="663"/>
      <c r="I29" s="620"/>
    </row>
    <row r="30" spans="1:9" s="617" customFormat="1" ht="15.75">
      <c r="A30" s="682"/>
      <c r="B30" s="683"/>
      <c r="C30" s="649"/>
      <c r="D30" s="684"/>
      <c r="E30" s="685"/>
      <c r="F30" s="684"/>
      <c r="G30" s="686"/>
      <c r="H30" s="663"/>
      <c r="I30" s="620"/>
    </row>
    <row r="31" spans="1:9" s="617" customFormat="1" ht="15.75">
      <c r="A31" s="682"/>
      <c r="B31" s="683"/>
      <c r="C31" s="649"/>
      <c r="D31" s="684"/>
      <c r="E31" s="685"/>
      <c r="F31" s="684"/>
      <c r="G31" s="686"/>
      <c r="H31" s="663"/>
      <c r="I31" s="620"/>
    </row>
    <row r="32" spans="1:9" s="617" customFormat="1" ht="15.75">
      <c r="A32" s="687"/>
      <c r="B32" s="688"/>
      <c r="C32" s="689"/>
      <c r="D32" s="690"/>
      <c r="E32" s="691"/>
      <c r="F32" s="690"/>
      <c r="G32" s="692"/>
      <c r="H32" s="693"/>
      <c r="I32" s="620"/>
    </row>
    <row r="35" spans="5:7" ht="15.75">
      <c r="E35" s="876"/>
      <c r="F35" s="876"/>
      <c r="G35" s="876"/>
    </row>
    <row r="36" spans="5:7" ht="15.75">
      <c r="E36" s="876"/>
      <c r="F36" s="876"/>
      <c r="G36" s="876"/>
    </row>
    <row r="37" spans="5:7" ht="15.75">
      <c r="E37" s="871"/>
      <c r="F37" s="871"/>
      <c r="G37" s="871"/>
    </row>
  </sheetData>
  <mergeCells count="12">
    <mergeCell ref="E35:G35"/>
    <mergeCell ref="E36:G36"/>
    <mergeCell ref="E37:G37"/>
    <mergeCell ref="A3:H3"/>
    <mergeCell ref="A4:H4"/>
    <mergeCell ref="A5:G5"/>
    <mergeCell ref="A8:A9"/>
    <mergeCell ref="B8:B9"/>
    <mergeCell ref="C8:C9"/>
    <mergeCell ref="D8:E8"/>
    <mergeCell ref="F8:G8"/>
    <mergeCell ref="H8:H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06"/>
  <sheetViews>
    <sheetView workbookViewId="0" topLeftCell="A61">
      <selection activeCell="B6" sqref="B6:B8"/>
    </sheetView>
  </sheetViews>
  <sheetFormatPr defaultColWidth="8.796875" defaultRowHeight="15"/>
  <cols>
    <col min="1" max="1" width="5.19921875" style="426" customWidth="1"/>
    <col min="2" max="2" width="27.59765625" style="425" customWidth="1"/>
    <col min="3" max="3" width="11.3984375" style="425" customWidth="1"/>
    <col min="4" max="4" width="8.59765625" style="425" customWidth="1"/>
    <col min="5" max="5" width="12.8984375" style="425" customWidth="1"/>
    <col min="6" max="6" width="11.69921875" style="425" customWidth="1"/>
    <col min="7" max="7" width="9.8984375" style="425" customWidth="1"/>
    <col min="8" max="8" width="13.09765625" style="425" customWidth="1"/>
    <col min="9" max="9" width="13.69921875" style="425" hidden="1" customWidth="1"/>
    <col min="10" max="10" width="13.69921875" style="425" customWidth="1"/>
    <col min="11" max="11" width="13.69921875" style="425" hidden="1" customWidth="1"/>
    <col min="12" max="12" width="19.8984375" style="426" customWidth="1"/>
    <col min="13" max="13" width="33.09765625" style="425" customWidth="1"/>
    <col min="14" max="16384" width="9.09765625" style="425" customWidth="1"/>
  </cols>
  <sheetData>
    <row r="1" spans="1:13" ht="15.75">
      <c r="A1" s="878" t="s">
        <v>437</v>
      </c>
      <c r="B1" s="878"/>
      <c r="C1" s="878"/>
      <c r="D1" s="424"/>
      <c r="M1" s="426" t="s">
        <v>493</v>
      </c>
    </row>
    <row r="2" spans="1:3" ht="15.75">
      <c r="A2" s="879" t="s">
        <v>477</v>
      </c>
      <c r="B2" s="879"/>
      <c r="C2" s="879"/>
    </row>
    <row r="3" spans="1:13" ht="41.25" customHeight="1">
      <c r="A3" s="862" t="s">
        <v>494</v>
      </c>
      <c r="B3" s="863"/>
      <c r="C3" s="863"/>
      <c r="D3" s="863"/>
      <c r="E3" s="863"/>
      <c r="F3" s="863"/>
      <c r="G3" s="863"/>
      <c r="H3" s="863"/>
      <c r="I3" s="863"/>
      <c r="J3" s="863"/>
      <c r="K3" s="863"/>
      <c r="L3" s="863"/>
      <c r="M3" s="863"/>
    </row>
    <row r="4" spans="1:13" ht="15">
      <c r="A4" s="862"/>
      <c r="B4" s="862"/>
      <c r="C4" s="862"/>
      <c r="D4" s="862"/>
      <c r="E4" s="862"/>
      <c r="F4" s="862"/>
      <c r="G4" s="862"/>
      <c r="H4" s="862"/>
      <c r="I4" s="862"/>
      <c r="J4" s="862"/>
      <c r="K4" s="862"/>
      <c r="L4" s="862"/>
      <c r="M4" s="862"/>
    </row>
    <row r="5" spans="1:13" ht="15">
      <c r="A5" s="427"/>
      <c r="B5" s="427"/>
      <c r="C5" s="427"/>
      <c r="D5" s="427"/>
      <c r="E5" s="427"/>
      <c r="F5" s="427"/>
      <c r="G5" s="427"/>
      <c r="H5" s="427"/>
      <c r="I5" s="427"/>
      <c r="J5" s="427"/>
      <c r="K5" s="427"/>
      <c r="L5" s="428"/>
      <c r="M5" s="278" t="s">
        <v>440</v>
      </c>
    </row>
    <row r="6" spans="1:13" ht="27.75" customHeight="1">
      <c r="A6" s="869" t="s">
        <v>441</v>
      </c>
      <c r="B6" s="869" t="s">
        <v>116</v>
      </c>
      <c r="C6" s="869" t="s">
        <v>639</v>
      </c>
      <c r="D6" s="869" t="s">
        <v>495</v>
      </c>
      <c r="E6" s="856" t="s">
        <v>496</v>
      </c>
      <c r="F6" s="857"/>
      <c r="G6" s="857"/>
      <c r="H6" s="858"/>
      <c r="I6" s="429"/>
      <c r="J6" s="429"/>
      <c r="K6" s="429"/>
      <c r="L6" s="856" t="s">
        <v>497</v>
      </c>
      <c r="M6" s="858"/>
    </row>
    <row r="7" spans="1:13" ht="27" customHeight="1">
      <c r="A7" s="860"/>
      <c r="B7" s="860"/>
      <c r="C7" s="861"/>
      <c r="D7" s="860"/>
      <c r="E7" s="869" t="s">
        <v>498</v>
      </c>
      <c r="F7" s="869" t="s">
        <v>499</v>
      </c>
      <c r="G7" s="869" t="s">
        <v>500</v>
      </c>
      <c r="H7" s="869" t="s">
        <v>501</v>
      </c>
      <c r="I7" s="869" t="s">
        <v>502</v>
      </c>
      <c r="J7" s="869" t="s">
        <v>503</v>
      </c>
      <c r="K7" s="869" t="s">
        <v>504</v>
      </c>
      <c r="L7" s="869" t="s">
        <v>505</v>
      </c>
      <c r="M7" s="869" t="s">
        <v>506</v>
      </c>
    </row>
    <row r="8" spans="1:13" ht="64.5" customHeight="1">
      <c r="A8" s="859"/>
      <c r="B8" s="859"/>
      <c r="C8" s="870"/>
      <c r="D8" s="859"/>
      <c r="E8" s="870"/>
      <c r="F8" s="859"/>
      <c r="G8" s="859"/>
      <c r="H8" s="870"/>
      <c r="I8" s="859"/>
      <c r="J8" s="859"/>
      <c r="K8" s="859"/>
      <c r="L8" s="870"/>
      <c r="M8" s="870"/>
    </row>
    <row r="9" spans="1:13" s="432" customFormat="1" ht="60">
      <c r="A9" s="430" t="s">
        <v>13</v>
      </c>
      <c r="B9" s="430" t="s">
        <v>14</v>
      </c>
      <c r="C9" s="430">
        <v>1</v>
      </c>
      <c r="D9" s="430">
        <v>2</v>
      </c>
      <c r="E9" s="430" t="s">
        <v>507</v>
      </c>
      <c r="F9" s="430">
        <v>4</v>
      </c>
      <c r="G9" s="430">
        <v>5</v>
      </c>
      <c r="H9" s="430" t="s">
        <v>508</v>
      </c>
      <c r="I9" s="431" t="s">
        <v>509</v>
      </c>
      <c r="J9" s="431" t="s">
        <v>510</v>
      </c>
      <c r="K9" s="431" t="s">
        <v>511</v>
      </c>
      <c r="L9" s="430">
        <v>10</v>
      </c>
      <c r="M9" s="430">
        <v>11</v>
      </c>
    </row>
    <row r="10" spans="1:13" s="438" customFormat="1" ht="24" customHeight="1">
      <c r="A10" s="433"/>
      <c r="B10" s="433" t="s">
        <v>418</v>
      </c>
      <c r="C10" s="434" t="e">
        <f>C11+#REF!+C51+C55+C70+C90+C101</f>
        <v>#REF!</v>
      </c>
      <c r="D10" s="434" t="e">
        <f>D11+#REF!+D51+D55+D70+D90+D101</f>
        <v>#REF!</v>
      </c>
      <c r="E10" s="435" t="e">
        <f>E11+#REF!+E51+E55+E70+E90+E101</f>
        <v>#REF!</v>
      </c>
      <c r="F10" s="435" t="e">
        <f>F11+#REF!+F51+F55+F70+F90+F101</f>
        <v>#REF!</v>
      </c>
      <c r="G10" s="435" t="e">
        <f>G11+#REF!+G51+G55+G70+G90+G101</f>
        <v>#REF!</v>
      </c>
      <c r="H10" s="435" t="e">
        <f>H11+#REF!+H51+H55+H70+H90+H101</f>
        <v>#REF!</v>
      </c>
      <c r="I10" s="434" t="e">
        <f>I11+#REF!+I51+I55+I70+I90+I101</f>
        <v>#REF!</v>
      </c>
      <c r="J10" s="436" t="e">
        <f>J11+#REF!+J51+J55+J70+J90+J101</f>
        <v>#REF!</v>
      </c>
      <c r="K10" s="434" t="e">
        <f>K11+#REF!+K51+K55+K70+K90+K101</f>
        <v>#REF!</v>
      </c>
      <c r="L10" s="433"/>
      <c r="M10" s="437"/>
    </row>
    <row r="11" spans="1:13" s="438" customFormat="1" ht="15" customHeight="1">
      <c r="A11" s="433" t="s">
        <v>49</v>
      </c>
      <c r="B11" s="439" t="s">
        <v>460</v>
      </c>
      <c r="C11" s="434">
        <f>C12+C32+C47</f>
        <v>57</v>
      </c>
      <c r="D11" s="434">
        <f aca="true" t="shared" si="0" ref="D11:J11">D12+D32+D47</f>
        <v>36</v>
      </c>
      <c r="E11" s="435">
        <f t="shared" si="0"/>
        <v>114.0484</v>
      </c>
      <c r="F11" s="435">
        <f t="shared" si="0"/>
        <v>111.33999999999999</v>
      </c>
      <c r="G11" s="435">
        <f t="shared" si="0"/>
        <v>2.7084</v>
      </c>
      <c r="H11" s="435">
        <f t="shared" si="0"/>
        <v>79.83388</v>
      </c>
      <c r="I11" s="435" t="e">
        <f t="shared" si="0"/>
        <v>#REF!</v>
      </c>
      <c r="J11" s="436">
        <f t="shared" si="0"/>
        <v>887.5958939999999</v>
      </c>
      <c r="K11" s="440"/>
      <c r="L11" s="441"/>
      <c r="M11" s="442"/>
    </row>
    <row r="12" spans="1:13" ht="15">
      <c r="A12" s="433"/>
      <c r="B12" s="439" t="s">
        <v>461</v>
      </c>
      <c r="C12" s="437">
        <v>34</v>
      </c>
      <c r="D12" s="437">
        <v>19</v>
      </c>
      <c r="E12" s="443">
        <f aca="true" t="shared" si="1" ref="E12:J12">SUM(E13:E31)</f>
        <v>59.4884</v>
      </c>
      <c r="F12" s="443">
        <f t="shared" si="1"/>
        <v>57.98</v>
      </c>
      <c r="G12" s="443">
        <f t="shared" si="1"/>
        <v>1.5084</v>
      </c>
      <c r="H12" s="443">
        <f t="shared" si="1"/>
        <v>41.64188</v>
      </c>
      <c r="I12" s="443" t="e">
        <f t="shared" si="1"/>
        <v>#REF!</v>
      </c>
      <c r="J12" s="444">
        <f t="shared" si="1"/>
        <v>517.905444</v>
      </c>
      <c r="K12" s="445"/>
      <c r="L12" s="346"/>
      <c r="M12" s="346"/>
    </row>
    <row r="13" spans="1:13" ht="15">
      <c r="A13" s="446">
        <v>1</v>
      </c>
      <c r="B13" s="447" t="s">
        <v>462</v>
      </c>
      <c r="C13" s="447"/>
      <c r="D13" s="448"/>
      <c r="E13" s="449">
        <f>SUM(F13:G13)</f>
        <v>3</v>
      </c>
      <c r="F13" s="450">
        <v>3</v>
      </c>
      <c r="G13" s="450"/>
      <c r="H13" s="451">
        <f>E13*0.7</f>
        <v>2.0999999999999996</v>
      </c>
      <c r="I13" s="452"/>
      <c r="J13" s="452">
        <f aca="true" t="shared" si="2" ref="J13:J20">H13*1.15*12</f>
        <v>28.979999999999997</v>
      </c>
      <c r="K13" s="452"/>
      <c r="L13" s="453" t="s">
        <v>463</v>
      </c>
      <c r="M13" s="877" t="s">
        <v>464</v>
      </c>
    </row>
    <row r="14" spans="1:13" s="438" customFormat="1" ht="15">
      <c r="A14" s="454">
        <v>2</v>
      </c>
      <c r="B14" s="455" t="s">
        <v>512</v>
      </c>
      <c r="C14" s="455"/>
      <c r="D14" s="456"/>
      <c r="E14" s="457">
        <f aca="true" t="shared" si="3" ref="E14:E31">SUM(F14:G14)</f>
        <v>2.34</v>
      </c>
      <c r="F14" s="458">
        <v>2.34</v>
      </c>
      <c r="G14" s="458"/>
      <c r="H14" s="459">
        <f aca="true" t="shared" si="4" ref="H14:H31">E14*0.7</f>
        <v>1.638</v>
      </c>
      <c r="I14" s="460"/>
      <c r="J14" s="460">
        <f t="shared" si="2"/>
        <v>22.6044</v>
      </c>
      <c r="K14" s="460"/>
      <c r="L14" s="461" t="s">
        <v>463</v>
      </c>
      <c r="M14" s="864"/>
    </row>
    <row r="15" spans="1:13" s="438" customFormat="1" ht="15">
      <c r="A15" s="454">
        <v>3</v>
      </c>
      <c r="B15" s="455" t="s">
        <v>513</v>
      </c>
      <c r="C15" s="455"/>
      <c r="D15" s="456"/>
      <c r="E15" s="457">
        <f t="shared" si="3"/>
        <v>3.15</v>
      </c>
      <c r="F15" s="458">
        <v>3</v>
      </c>
      <c r="G15" s="458">
        <v>0.15</v>
      </c>
      <c r="H15" s="459">
        <f t="shared" si="4"/>
        <v>2.2049999999999996</v>
      </c>
      <c r="I15" s="460"/>
      <c r="J15" s="460">
        <f t="shared" si="2"/>
        <v>30.42899999999999</v>
      </c>
      <c r="K15" s="460"/>
      <c r="L15" s="461" t="s">
        <v>463</v>
      </c>
      <c r="M15" s="864"/>
    </row>
    <row r="16" spans="1:13" s="438" customFormat="1" ht="15">
      <c r="A16" s="454">
        <v>4</v>
      </c>
      <c r="B16" s="462" t="s">
        <v>514</v>
      </c>
      <c r="C16" s="462"/>
      <c r="D16" s="456"/>
      <c r="E16" s="457">
        <f t="shared" si="3"/>
        <v>3</v>
      </c>
      <c r="F16" s="463">
        <v>3</v>
      </c>
      <c r="G16" s="464"/>
      <c r="H16" s="459">
        <f t="shared" si="4"/>
        <v>2.0999999999999996</v>
      </c>
      <c r="I16" s="460"/>
      <c r="J16" s="460">
        <f t="shared" si="2"/>
        <v>28.979999999999997</v>
      </c>
      <c r="K16" s="460"/>
      <c r="L16" s="461" t="s">
        <v>463</v>
      </c>
      <c r="M16" s="864"/>
    </row>
    <row r="17" spans="1:13" s="438" customFormat="1" ht="15">
      <c r="A17" s="454">
        <v>5</v>
      </c>
      <c r="B17" s="462" t="s">
        <v>515</v>
      </c>
      <c r="C17" s="462"/>
      <c r="D17" s="456"/>
      <c r="E17" s="457">
        <f t="shared" si="3"/>
        <v>1.86</v>
      </c>
      <c r="F17" s="463">
        <v>1.86</v>
      </c>
      <c r="G17" s="464"/>
      <c r="H17" s="459">
        <f t="shared" si="4"/>
        <v>1.302</v>
      </c>
      <c r="I17" s="460"/>
      <c r="J17" s="460">
        <f t="shared" si="2"/>
        <v>17.967599999999997</v>
      </c>
      <c r="K17" s="460"/>
      <c r="L17" s="461" t="s">
        <v>463</v>
      </c>
      <c r="M17" s="864"/>
    </row>
    <row r="18" spans="1:13" s="438" customFormat="1" ht="15">
      <c r="A18" s="454">
        <v>6</v>
      </c>
      <c r="B18" s="455" t="s">
        <v>516</v>
      </c>
      <c r="C18" s="455"/>
      <c r="D18" s="456"/>
      <c r="E18" s="457">
        <f t="shared" si="3"/>
        <v>2.86</v>
      </c>
      <c r="F18" s="458">
        <v>2.86</v>
      </c>
      <c r="G18" s="458"/>
      <c r="H18" s="459">
        <f t="shared" si="4"/>
        <v>2.002</v>
      </c>
      <c r="I18" s="460"/>
      <c r="J18" s="460">
        <f t="shared" si="2"/>
        <v>27.627599999999994</v>
      </c>
      <c r="K18" s="460"/>
      <c r="L18" s="461" t="s">
        <v>517</v>
      </c>
      <c r="M18" s="864"/>
    </row>
    <row r="19" spans="1:13" s="438" customFormat="1" ht="15">
      <c r="A19" s="454">
        <v>7</v>
      </c>
      <c r="B19" s="455" t="s">
        <v>518</v>
      </c>
      <c r="C19" s="455"/>
      <c r="D19" s="456"/>
      <c r="E19" s="457">
        <f t="shared" si="3"/>
        <v>2.4899999999999998</v>
      </c>
      <c r="F19" s="458">
        <v>2.34</v>
      </c>
      <c r="G19" s="458">
        <v>0.15</v>
      </c>
      <c r="H19" s="459">
        <f t="shared" si="4"/>
        <v>1.7429999999999997</v>
      </c>
      <c r="I19" s="460"/>
      <c r="J19" s="460">
        <f t="shared" si="2"/>
        <v>24.053399999999993</v>
      </c>
      <c r="K19" s="460"/>
      <c r="L19" s="461" t="s">
        <v>517</v>
      </c>
      <c r="M19" s="864"/>
    </row>
    <row r="20" spans="1:13" s="438" customFormat="1" ht="15">
      <c r="A20" s="454">
        <v>8</v>
      </c>
      <c r="B20" s="455" t="s">
        <v>519</v>
      </c>
      <c r="C20" s="455"/>
      <c r="D20" s="456"/>
      <c r="E20" s="457">
        <f t="shared" si="3"/>
        <v>3.15</v>
      </c>
      <c r="F20" s="458">
        <v>3</v>
      </c>
      <c r="G20" s="458">
        <v>0.15</v>
      </c>
      <c r="H20" s="459">
        <f t="shared" si="4"/>
        <v>2.2049999999999996</v>
      </c>
      <c r="I20" s="460"/>
      <c r="J20" s="460">
        <f t="shared" si="2"/>
        <v>30.42899999999999</v>
      </c>
      <c r="K20" s="460"/>
      <c r="L20" s="461" t="s">
        <v>517</v>
      </c>
      <c r="M20" s="864"/>
    </row>
    <row r="21" spans="1:13" s="438" customFormat="1" ht="15">
      <c r="A21" s="454">
        <v>9</v>
      </c>
      <c r="B21" s="455" t="s">
        <v>520</v>
      </c>
      <c r="C21" s="455"/>
      <c r="D21" s="456"/>
      <c r="E21" s="457">
        <f t="shared" si="3"/>
        <v>4.26</v>
      </c>
      <c r="F21" s="458">
        <v>4.06</v>
      </c>
      <c r="G21" s="458">
        <v>0.2</v>
      </c>
      <c r="H21" s="459">
        <f t="shared" si="4"/>
        <v>2.9819999999999998</v>
      </c>
      <c r="I21" s="465"/>
      <c r="J21" s="460">
        <f>H21*1.15*2</f>
        <v>6.858599999999999</v>
      </c>
      <c r="K21" s="465"/>
      <c r="L21" s="461" t="s">
        <v>517</v>
      </c>
      <c r="M21" s="864"/>
    </row>
    <row r="22" spans="1:13" s="438" customFormat="1" ht="15">
      <c r="A22" s="454">
        <v>10</v>
      </c>
      <c r="B22" s="455" t="s">
        <v>521</v>
      </c>
      <c r="C22" s="455"/>
      <c r="D22" s="456"/>
      <c r="E22" s="457">
        <f t="shared" si="3"/>
        <v>1.86</v>
      </c>
      <c r="F22" s="458">
        <v>1.86</v>
      </c>
      <c r="G22" s="458"/>
      <c r="H22" s="459">
        <f t="shared" si="4"/>
        <v>1.302</v>
      </c>
      <c r="I22" s="460"/>
      <c r="J22" s="460">
        <f aca="true" t="shared" si="5" ref="J22:J29">H22*1.15*12</f>
        <v>17.967599999999997</v>
      </c>
      <c r="K22" s="460"/>
      <c r="L22" s="461" t="s">
        <v>517</v>
      </c>
      <c r="M22" s="864"/>
    </row>
    <row r="23" spans="1:13" s="438" customFormat="1" ht="15">
      <c r="A23" s="454">
        <v>11</v>
      </c>
      <c r="B23" s="455" t="s">
        <v>522</v>
      </c>
      <c r="C23" s="455"/>
      <c r="D23" s="456"/>
      <c r="E23" s="457">
        <f t="shared" si="3"/>
        <v>1.86</v>
      </c>
      <c r="F23" s="458">
        <v>1.86</v>
      </c>
      <c r="G23" s="458"/>
      <c r="H23" s="459">
        <f t="shared" si="4"/>
        <v>1.302</v>
      </c>
      <c r="I23" s="460"/>
      <c r="J23" s="460">
        <f t="shared" si="5"/>
        <v>17.967599999999997</v>
      </c>
      <c r="K23" s="460"/>
      <c r="L23" s="461" t="s">
        <v>517</v>
      </c>
      <c r="M23" s="864"/>
    </row>
    <row r="24" spans="1:13" s="438" customFormat="1" ht="15">
      <c r="A24" s="454">
        <v>12</v>
      </c>
      <c r="B24" s="455" t="s">
        <v>523</v>
      </c>
      <c r="C24" s="455"/>
      <c r="D24" s="456"/>
      <c r="E24" s="457">
        <f t="shared" si="3"/>
        <v>2.67</v>
      </c>
      <c r="F24" s="458">
        <v>2.67</v>
      </c>
      <c r="G24" s="458"/>
      <c r="H24" s="459">
        <f t="shared" si="4"/>
        <v>1.8689999999999998</v>
      </c>
      <c r="I24" s="460"/>
      <c r="J24" s="460">
        <f t="shared" si="5"/>
        <v>25.792199999999994</v>
      </c>
      <c r="K24" s="460"/>
      <c r="L24" s="461" t="s">
        <v>517</v>
      </c>
      <c r="M24" s="864"/>
    </row>
    <row r="25" spans="1:13" s="438" customFormat="1" ht="15">
      <c r="A25" s="454">
        <v>13</v>
      </c>
      <c r="B25" s="455" t="s">
        <v>524</v>
      </c>
      <c r="C25" s="466"/>
      <c r="D25" s="456"/>
      <c r="E25" s="457">
        <f t="shared" si="3"/>
        <v>4.32</v>
      </c>
      <c r="F25" s="458">
        <v>4.32</v>
      </c>
      <c r="G25" s="458"/>
      <c r="H25" s="459">
        <f t="shared" si="4"/>
        <v>3.024</v>
      </c>
      <c r="I25" s="460"/>
      <c r="J25" s="460">
        <f t="shared" si="5"/>
        <v>41.7312</v>
      </c>
      <c r="K25" s="460"/>
      <c r="L25" s="461" t="s">
        <v>517</v>
      </c>
      <c r="M25" s="864"/>
    </row>
    <row r="26" spans="1:13" s="438" customFormat="1" ht="15">
      <c r="A26" s="454">
        <v>14</v>
      </c>
      <c r="B26" s="467" t="s">
        <v>525</v>
      </c>
      <c r="C26" s="456"/>
      <c r="D26" s="456"/>
      <c r="E26" s="457">
        <f t="shared" si="3"/>
        <v>4.4254</v>
      </c>
      <c r="F26" s="458">
        <v>4.06</v>
      </c>
      <c r="G26" s="458">
        <f>F26*9%</f>
        <v>0.36539999999999995</v>
      </c>
      <c r="H26" s="459">
        <f t="shared" si="4"/>
        <v>3.0977799999999998</v>
      </c>
      <c r="I26" s="409" t="e">
        <f>SUM(I27,#REF!,#REF!,#REF!,#REF!,#REF!,#REF!)</f>
        <v>#REF!</v>
      </c>
      <c r="J26" s="460">
        <f t="shared" si="5"/>
        <v>42.74936399999999</v>
      </c>
      <c r="K26" s="409" t="e">
        <f>SUM(K27,#REF!,#REF!,#REF!,#REF!,#REF!,#REF!)</f>
        <v>#REF!</v>
      </c>
      <c r="L26" s="461" t="s">
        <v>463</v>
      </c>
      <c r="M26" s="864"/>
    </row>
    <row r="27" spans="1:13" ht="15">
      <c r="A27" s="454">
        <v>15</v>
      </c>
      <c r="B27" s="468" t="s">
        <v>465</v>
      </c>
      <c r="C27" s="469"/>
      <c r="D27" s="469"/>
      <c r="E27" s="457">
        <f t="shared" si="3"/>
        <v>4.57</v>
      </c>
      <c r="F27" s="470">
        <v>4.32</v>
      </c>
      <c r="G27" s="470">
        <v>0.25</v>
      </c>
      <c r="H27" s="459">
        <f t="shared" si="4"/>
        <v>3.199</v>
      </c>
      <c r="I27" s="409">
        <f>SUM(I28:I50)</f>
        <v>654.377976</v>
      </c>
      <c r="J27" s="460">
        <f t="shared" si="5"/>
        <v>44.14619999999999</v>
      </c>
      <c r="K27" s="409">
        <f>SUM(K28:K50)</f>
        <v>703.36182</v>
      </c>
      <c r="L27" s="471" t="s">
        <v>466</v>
      </c>
      <c r="M27" s="864"/>
    </row>
    <row r="28" spans="1:13" ht="15">
      <c r="A28" s="454">
        <v>16</v>
      </c>
      <c r="B28" s="472" t="s">
        <v>526</v>
      </c>
      <c r="C28" s="473"/>
      <c r="D28" s="473"/>
      <c r="E28" s="457">
        <f t="shared" si="3"/>
        <v>4.303</v>
      </c>
      <c r="F28" s="470">
        <v>4.06</v>
      </c>
      <c r="G28" s="470">
        <v>0.243</v>
      </c>
      <c r="H28" s="459">
        <f t="shared" si="4"/>
        <v>3.0120999999999998</v>
      </c>
      <c r="I28" s="408">
        <f aca="true" t="shared" si="6" ref="I28:I49">H28*0.83*12</f>
        <v>30.000515999999998</v>
      </c>
      <c r="J28" s="460">
        <f t="shared" si="5"/>
        <v>41.566979999999994</v>
      </c>
      <c r="K28" s="408">
        <f>H28*(1.05+1.15)*6</f>
        <v>39.75972</v>
      </c>
      <c r="L28" s="471" t="s">
        <v>466</v>
      </c>
      <c r="M28" s="864"/>
    </row>
    <row r="29" spans="1:13" ht="15">
      <c r="A29" s="454">
        <v>17</v>
      </c>
      <c r="B29" s="474" t="s">
        <v>311</v>
      </c>
      <c r="C29" s="475"/>
      <c r="D29" s="475"/>
      <c r="E29" s="457">
        <f t="shared" si="3"/>
        <v>2.26</v>
      </c>
      <c r="F29" s="470">
        <v>2.26</v>
      </c>
      <c r="G29" s="470"/>
      <c r="H29" s="459">
        <f t="shared" si="4"/>
        <v>1.5819999999999999</v>
      </c>
      <c r="I29" s="408">
        <f t="shared" si="6"/>
        <v>15.756719999999998</v>
      </c>
      <c r="J29" s="460">
        <f t="shared" si="5"/>
        <v>21.831599999999995</v>
      </c>
      <c r="K29" s="408">
        <f>H29*(1.05+1.15)*6</f>
        <v>20.8824</v>
      </c>
      <c r="L29" s="471" t="s">
        <v>466</v>
      </c>
      <c r="M29" s="864"/>
    </row>
    <row r="30" spans="1:13" ht="15">
      <c r="A30" s="454">
        <v>18</v>
      </c>
      <c r="B30" s="474" t="s">
        <v>527</v>
      </c>
      <c r="C30" s="475"/>
      <c r="D30" s="475"/>
      <c r="E30" s="457">
        <f t="shared" si="3"/>
        <v>4.65</v>
      </c>
      <c r="F30" s="470">
        <v>4.65</v>
      </c>
      <c r="G30" s="470"/>
      <c r="H30" s="459">
        <f t="shared" si="4"/>
        <v>3.255</v>
      </c>
      <c r="I30" s="408">
        <f t="shared" si="6"/>
        <v>32.419799999999995</v>
      </c>
      <c r="J30" s="460">
        <f>H30*1.15*6</f>
        <v>22.4595</v>
      </c>
      <c r="K30" s="408">
        <f>H30*(1.05+1.15)*6</f>
        <v>42.966</v>
      </c>
      <c r="L30" s="471" t="s">
        <v>466</v>
      </c>
      <c r="M30" s="864"/>
    </row>
    <row r="31" spans="1:13" ht="15">
      <c r="A31" s="476">
        <v>19</v>
      </c>
      <c r="B31" s="477" t="s">
        <v>467</v>
      </c>
      <c r="C31" s="478"/>
      <c r="D31" s="478"/>
      <c r="E31" s="479">
        <f t="shared" si="3"/>
        <v>2.46</v>
      </c>
      <c r="F31" s="480">
        <v>2.46</v>
      </c>
      <c r="G31" s="480"/>
      <c r="H31" s="481">
        <f t="shared" si="4"/>
        <v>1.722</v>
      </c>
      <c r="I31" s="482">
        <f t="shared" si="6"/>
        <v>17.15112</v>
      </c>
      <c r="J31" s="483">
        <f>H31*1.15*12</f>
        <v>23.763599999999997</v>
      </c>
      <c r="K31" s="482">
        <f>H31*(1.05+1.15)*6</f>
        <v>22.730400000000003</v>
      </c>
      <c r="L31" s="484" t="s">
        <v>466</v>
      </c>
      <c r="M31" s="865"/>
    </row>
    <row r="32" spans="1:13" ht="15">
      <c r="A32" s="485"/>
      <c r="B32" s="486" t="s">
        <v>528</v>
      </c>
      <c r="C32" s="487">
        <v>14</v>
      </c>
      <c r="D32" s="488">
        <v>14</v>
      </c>
      <c r="E32" s="489">
        <f aca="true" t="shared" si="7" ref="E32:J32">SUM(E33:E46)</f>
        <v>42.010000000000005</v>
      </c>
      <c r="F32" s="489">
        <f t="shared" si="7"/>
        <v>41.06</v>
      </c>
      <c r="G32" s="489">
        <f t="shared" si="7"/>
        <v>0.9500000000000001</v>
      </c>
      <c r="H32" s="489">
        <f t="shared" si="7"/>
        <v>29.407</v>
      </c>
      <c r="I32" s="489">
        <f t="shared" si="7"/>
        <v>205.98773999999995</v>
      </c>
      <c r="J32" s="490">
        <f t="shared" si="7"/>
        <v>250.23424999999997</v>
      </c>
      <c r="K32" s="491">
        <f>H32*1.05*3</f>
        <v>92.63204999999999</v>
      </c>
      <c r="L32" s="492"/>
      <c r="M32" s="493"/>
    </row>
    <row r="33" spans="1:13" ht="15">
      <c r="A33" s="446">
        <v>1</v>
      </c>
      <c r="B33" s="68" t="s">
        <v>402</v>
      </c>
      <c r="C33" s="494"/>
      <c r="D33" s="494"/>
      <c r="E33" s="449">
        <f>F33+G33</f>
        <v>4.82</v>
      </c>
      <c r="F33" s="449">
        <v>4.32</v>
      </c>
      <c r="G33" s="449">
        <v>0.5</v>
      </c>
      <c r="H33" s="451">
        <f>E33*0.7</f>
        <v>3.374</v>
      </c>
      <c r="I33" s="495">
        <f t="shared" si="6"/>
        <v>33.60504</v>
      </c>
      <c r="J33" s="452">
        <f>H33*1.15*8</f>
        <v>31.040799999999997</v>
      </c>
      <c r="K33" s="495">
        <f>H33*(1.05+1.15)*6</f>
        <v>44.5368</v>
      </c>
      <c r="L33" s="309" t="s">
        <v>517</v>
      </c>
      <c r="M33" s="877" t="s">
        <v>464</v>
      </c>
    </row>
    <row r="34" spans="1:13" ht="15">
      <c r="A34" s="454">
        <v>2</v>
      </c>
      <c r="B34" s="73" t="s">
        <v>529</v>
      </c>
      <c r="C34" s="475"/>
      <c r="D34" s="475"/>
      <c r="E34" s="457">
        <f aca="true" t="shared" si="8" ref="E34:E50">F34+G34</f>
        <v>4.62</v>
      </c>
      <c r="F34" s="496">
        <v>4.32</v>
      </c>
      <c r="G34" s="459">
        <v>0.3</v>
      </c>
      <c r="H34" s="459">
        <f aca="true" t="shared" si="9" ref="H34:H50">E34*0.7</f>
        <v>3.234</v>
      </c>
      <c r="I34" s="408">
        <f>H34*0.83*3</f>
        <v>8.05266</v>
      </c>
      <c r="J34" s="460">
        <f>H34*1.15*8</f>
        <v>29.752799999999997</v>
      </c>
      <c r="K34" s="408">
        <f>H34*1.05*3</f>
        <v>10.187100000000001</v>
      </c>
      <c r="L34" s="316" t="s">
        <v>517</v>
      </c>
      <c r="M34" s="866"/>
    </row>
    <row r="35" spans="1:13" ht="15">
      <c r="A35" s="454">
        <v>3</v>
      </c>
      <c r="B35" s="73" t="s">
        <v>404</v>
      </c>
      <c r="C35" s="475"/>
      <c r="D35" s="475"/>
      <c r="E35" s="457">
        <f t="shared" si="8"/>
        <v>3</v>
      </c>
      <c r="F35" s="496">
        <v>3</v>
      </c>
      <c r="G35" s="497"/>
      <c r="H35" s="459">
        <f t="shared" si="9"/>
        <v>2.0999999999999996</v>
      </c>
      <c r="I35" s="408">
        <f>H35*0.83*3</f>
        <v>5.228999999999999</v>
      </c>
      <c r="J35" s="460">
        <f>H35*1.15*8</f>
        <v>19.319999999999997</v>
      </c>
      <c r="K35" s="408">
        <f>H35*(1.05)*3</f>
        <v>6.614999999999998</v>
      </c>
      <c r="L35" s="316" t="s">
        <v>517</v>
      </c>
      <c r="M35" s="866"/>
    </row>
    <row r="36" spans="1:13" ht="15">
      <c r="A36" s="454">
        <v>4</v>
      </c>
      <c r="B36" s="73" t="s">
        <v>530</v>
      </c>
      <c r="C36" s="475"/>
      <c r="D36" s="475"/>
      <c r="E36" s="457">
        <f t="shared" si="8"/>
        <v>2.66</v>
      </c>
      <c r="F36" s="496">
        <v>2.66</v>
      </c>
      <c r="G36" s="497"/>
      <c r="H36" s="459">
        <f t="shared" si="9"/>
        <v>1.8619999999999999</v>
      </c>
      <c r="I36" s="408">
        <f t="shared" si="6"/>
        <v>18.545519999999996</v>
      </c>
      <c r="J36" s="460">
        <f>H36*1.15*8</f>
        <v>17.130399999999998</v>
      </c>
      <c r="K36" s="408">
        <f aca="true" t="shared" si="10" ref="K36:K42">H36*(1.05+1.15)*6</f>
        <v>24.578400000000002</v>
      </c>
      <c r="L36" s="316" t="s">
        <v>517</v>
      </c>
      <c r="M36" s="866"/>
    </row>
    <row r="37" spans="1:13" ht="15">
      <c r="A37" s="454">
        <v>5</v>
      </c>
      <c r="B37" s="73" t="s">
        <v>406</v>
      </c>
      <c r="C37" s="475"/>
      <c r="D37" s="475"/>
      <c r="E37" s="457">
        <f t="shared" si="8"/>
        <v>2.55</v>
      </c>
      <c r="F37" s="496">
        <v>2.55</v>
      </c>
      <c r="G37" s="497"/>
      <c r="H37" s="459">
        <f t="shared" si="9"/>
        <v>1.7849999999999997</v>
      </c>
      <c r="I37" s="408">
        <f t="shared" si="6"/>
        <v>17.778599999999997</v>
      </c>
      <c r="J37" s="460">
        <f>H37*1.15*4</f>
        <v>8.210999999999999</v>
      </c>
      <c r="K37" s="408">
        <f>H37*(1.05+1.15)*6</f>
        <v>23.561999999999998</v>
      </c>
      <c r="L37" s="316" t="s">
        <v>517</v>
      </c>
      <c r="M37" s="866"/>
    </row>
    <row r="38" spans="1:13" ht="15">
      <c r="A38" s="454">
        <v>6</v>
      </c>
      <c r="B38" s="73" t="s">
        <v>412</v>
      </c>
      <c r="C38" s="475"/>
      <c r="D38" s="475"/>
      <c r="E38" s="457">
        <f t="shared" si="8"/>
        <v>2.19</v>
      </c>
      <c r="F38" s="496">
        <v>2.19</v>
      </c>
      <c r="G38" s="497"/>
      <c r="H38" s="459">
        <f t="shared" si="9"/>
        <v>1.533</v>
      </c>
      <c r="I38" s="408">
        <f t="shared" si="6"/>
        <v>15.26868</v>
      </c>
      <c r="J38" s="460">
        <f>H38*1.15*8</f>
        <v>14.103599999999998</v>
      </c>
      <c r="K38" s="408">
        <f t="shared" si="10"/>
        <v>20.2356</v>
      </c>
      <c r="L38" s="316" t="s">
        <v>517</v>
      </c>
      <c r="M38" s="866"/>
    </row>
    <row r="39" spans="1:13" ht="15">
      <c r="A39" s="454">
        <v>7</v>
      </c>
      <c r="B39" s="73" t="s">
        <v>531</v>
      </c>
      <c r="C39" s="475"/>
      <c r="D39" s="475"/>
      <c r="E39" s="457">
        <f t="shared" si="8"/>
        <v>2.34</v>
      </c>
      <c r="F39" s="496">
        <v>2.34</v>
      </c>
      <c r="G39" s="497"/>
      <c r="H39" s="459">
        <f t="shared" si="9"/>
        <v>1.638</v>
      </c>
      <c r="I39" s="408">
        <f t="shared" si="6"/>
        <v>16.314479999999996</v>
      </c>
      <c r="J39" s="460">
        <f aca="true" t="shared" si="11" ref="J39:J44">H39*1.15*8</f>
        <v>15.069599999999998</v>
      </c>
      <c r="K39" s="408">
        <f t="shared" si="10"/>
        <v>21.6216</v>
      </c>
      <c r="L39" s="316" t="s">
        <v>517</v>
      </c>
      <c r="M39" s="866"/>
    </row>
    <row r="40" spans="1:13" ht="15">
      <c r="A40" s="454">
        <v>8</v>
      </c>
      <c r="B40" s="73" t="s">
        <v>415</v>
      </c>
      <c r="C40" s="475"/>
      <c r="D40" s="475"/>
      <c r="E40" s="457">
        <f t="shared" si="8"/>
        <v>2.19</v>
      </c>
      <c r="F40" s="496">
        <v>2.19</v>
      </c>
      <c r="G40" s="497"/>
      <c r="H40" s="459">
        <f t="shared" si="9"/>
        <v>1.533</v>
      </c>
      <c r="I40" s="408">
        <f t="shared" si="6"/>
        <v>15.26868</v>
      </c>
      <c r="J40" s="460">
        <f t="shared" si="11"/>
        <v>14.103599999999998</v>
      </c>
      <c r="K40" s="408">
        <f t="shared" si="10"/>
        <v>20.2356</v>
      </c>
      <c r="L40" s="316" t="s">
        <v>517</v>
      </c>
      <c r="M40" s="866"/>
    </row>
    <row r="41" spans="1:13" ht="15">
      <c r="A41" s="454">
        <v>9</v>
      </c>
      <c r="B41" s="73" t="s">
        <v>410</v>
      </c>
      <c r="C41" s="475"/>
      <c r="D41" s="475"/>
      <c r="E41" s="457">
        <f t="shared" si="8"/>
        <v>2.34</v>
      </c>
      <c r="F41" s="496">
        <v>2.34</v>
      </c>
      <c r="G41" s="497"/>
      <c r="H41" s="459">
        <f t="shared" si="9"/>
        <v>1.638</v>
      </c>
      <c r="I41" s="408">
        <f>H41*0.83*3</f>
        <v>4.078619999999999</v>
      </c>
      <c r="J41" s="460">
        <f t="shared" si="11"/>
        <v>15.069599999999998</v>
      </c>
      <c r="K41" s="408">
        <f>H41*1.05*3</f>
        <v>5.1597</v>
      </c>
      <c r="L41" s="316" t="s">
        <v>517</v>
      </c>
      <c r="M41" s="866"/>
    </row>
    <row r="42" spans="1:13" ht="15">
      <c r="A42" s="454">
        <v>10</v>
      </c>
      <c r="B42" s="73" t="s">
        <v>408</v>
      </c>
      <c r="C42" s="475"/>
      <c r="D42" s="475"/>
      <c r="E42" s="457">
        <f t="shared" si="8"/>
        <v>3.63</v>
      </c>
      <c r="F42" s="496">
        <v>3.63</v>
      </c>
      <c r="G42" s="497"/>
      <c r="H42" s="459">
        <f t="shared" si="9"/>
        <v>2.541</v>
      </c>
      <c r="I42" s="408">
        <f t="shared" si="6"/>
        <v>25.308359999999997</v>
      </c>
      <c r="J42" s="460">
        <f t="shared" si="11"/>
        <v>23.3772</v>
      </c>
      <c r="K42" s="408">
        <f t="shared" si="10"/>
        <v>33.5412</v>
      </c>
      <c r="L42" s="316" t="s">
        <v>517</v>
      </c>
      <c r="M42" s="866"/>
    </row>
    <row r="43" spans="1:13" ht="15">
      <c r="A43" s="454">
        <v>11</v>
      </c>
      <c r="B43" s="498" t="s">
        <v>317</v>
      </c>
      <c r="C43" s="475"/>
      <c r="D43" s="475"/>
      <c r="E43" s="457">
        <f t="shared" si="8"/>
        <v>3.99</v>
      </c>
      <c r="F43" s="496">
        <v>3.99</v>
      </c>
      <c r="G43" s="497"/>
      <c r="H43" s="459">
        <f t="shared" si="9"/>
        <v>2.793</v>
      </c>
      <c r="I43" s="408">
        <f>H43*0.83*3</f>
        <v>6.95457</v>
      </c>
      <c r="J43" s="460">
        <f t="shared" si="11"/>
        <v>25.6956</v>
      </c>
      <c r="K43" s="408">
        <f>H43*1.05*3</f>
        <v>8.79795</v>
      </c>
      <c r="L43" s="316" t="s">
        <v>517</v>
      </c>
      <c r="M43" s="866"/>
    </row>
    <row r="44" spans="1:13" ht="15">
      <c r="A44" s="454">
        <v>12</v>
      </c>
      <c r="B44" s="498" t="s">
        <v>532</v>
      </c>
      <c r="C44" s="475"/>
      <c r="D44" s="475"/>
      <c r="E44" s="457">
        <f t="shared" si="8"/>
        <v>2.67</v>
      </c>
      <c r="F44" s="496">
        <v>2.67</v>
      </c>
      <c r="G44" s="497"/>
      <c r="H44" s="459">
        <f t="shared" si="9"/>
        <v>1.8689999999999998</v>
      </c>
      <c r="I44" s="408">
        <f>H44*0.83*3</f>
        <v>4.653809999999999</v>
      </c>
      <c r="J44" s="460">
        <f t="shared" si="11"/>
        <v>17.194799999999997</v>
      </c>
      <c r="K44" s="408">
        <f>H44*1.05*3</f>
        <v>5.88735</v>
      </c>
      <c r="L44" s="316" t="s">
        <v>517</v>
      </c>
      <c r="M44" s="866"/>
    </row>
    <row r="45" spans="1:13" ht="15">
      <c r="A45" s="454">
        <v>13</v>
      </c>
      <c r="B45" s="499" t="s">
        <v>533</v>
      </c>
      <c r="C45" s="475"/>
      <c r="D45" s="475"/>
      <c r="E45" s="457">
        <f t="shared" si="8"/>
        <v>3.15</v>
      </c>
      <c r="F45" s="496">
        <v>3</v>
      </c>
      <c r="G45" s="459">
        <v>0.15</v>
      </c>
      <c r="H45" s="459">
        <f t="shared" si="9"/>
        <v>2.2049999999999996</v>
      </c>
      <c r="I45" s="408">
        <f t="shared" si="6"/>
        <v>21.961799999999993</v>
      </c>
      <c r="J45" s="460">
        <f>H45*1.15*5</f>
        <v>12.678749999999997</v>
      </c>
      <c r="K45" s="408">
        <f>H45*(1.05+1.15)*6</f>
        <v>29.106</v>
      </c>
      <c r="L45" s="316" t="s">
        <v>517</v>
      </c>
      <c r="M45" s="866"/>
    </row>
    <row r="46" spans="1:13" ht="15">
      <c r="A46" s="476">
        <v>14</v>
      </c>
      <c r="B46" s="500" t="s">
        <v>522</v>
      </c>
      <c r="C46" s="478"/>
      <c r="D46" s="478"/>
      <c r="E46" s="479">
        <f t="shared" si="8"/>
        <v>1.86</v>
      </c>
      <c r="F46" s="501">
        <v>1.86</v>
      </c>
      <c r="G46" s="502"/>
      <c r="H46" s="481">
        <f t="shared" si="9"/>
        <v>1.302</v>
      </c>
      <c r="I46" s="482">
        <f t="shared" si="6"/>
        <v>12.96792</v>
      </c>
      <c r="J46" s="483">
        <f>H46*1.15*5</f>
        <v>7.4864999999999995</v>
      </c>
      <c r="K46" s="482">
        <f>H46*(1.05+1.15)*6</f>
        <v>17.186400000000003</v>
      </c>
      <c r="L46" s="323" t="s">
        <v>517</v>
      </c>
      <c r="M46" s="867"/>
    </row>
    <row r="47" spans="1:13" ht="15">
      <c r="A47" s="485"/>
      <c r="B47" s="486" t="s">
        <v>534</v>
      </c>
      <c r="C47" s="488">
        <v>9</v>
      </c>
      <c r="D47" s="488">
        <v>3</v>
      </c>
      <c r="E47" s="503">
        <f aca="true" t="shared" si="12" ref="E47:J47">SUM(E48:E50)</f>
        <v>12.55</v>
      </c>
      <c r="F47" s="503">
        <f t="shared" si="12"/>
        <v>12.3</v>
      </c>
      <c r="G47" s="503">
        <f t="shared" si="12"/>
        <v>0.25</v>
      </c>
      <c r="H47" s="503">
        <f t="shared" si="12"/>
        <v>8.785</v>
      </c>
      <c r="I47" s="503">
        <f t="shared" si="12"/>
        <v>73.53716999999999</v>
      </c>
      <c r="J47" s="504">
        <f t="shared" si="12"/>
        <v>119.45619999999998</v>
      </c>
      <c r="K47" s="491">
        <f>H47*(1.05+1.15)*6</f>
        <v>115.96200000000002</v>
      </c>
      <c r="L47" s="492"/>
      <c r="M47" s="493"/>
    </row>
    <row r="48" spans="1:13" s="512" customFormat="1" ht="15" customHeight="1">
      <c r="A48" s="446">
        <v>1</v>
      </c>
      <c r="B48" s="505" t="s">
        <v>535</v>
      </c>
      <c r="C48" s="506"/>
      <c r="D48" s="506"/>
      <c r="E48" s="507">
        <f t="shared" si="8"/>
        <v>5.23</v>
      </c>
      <c r="F48" s="508">
        <v>4.98</v>
      </c>
      <c r="G48" s="508">
        <v>0.25</v>
      </c>
      <c r="H48" s="509">
        <f t="shared" si="9"/>
        <v>3.661</v>
      </c>
      <c r="I48" s="510">
        <f t="shared" si="6"/>
        <v>36.46356</v>
      </c>
      <c r="J48" s="510">
        <v>48.745</v>
      </c>
      <c r="K48" s="510">
        <f>H48*(1.05+1.15)*6</f>
        <v>48.32520000000001</v>
      </c>
      <c r="L48" s="511" t="s">
        <v>536</v>
      </c>
      <c r="M48" s="877" t="s">
        <v>537</v>
      </c>
    </row>
    <row r="49" spans="1:13" s="512" customFormat="1" ht="15" customHeight="1">
      <c r="A49" s="454">
        <v>2</v>
      </c>
      <c r="B49" s="513" t="s">
        <v>538</v>
      </c>
      <c r="C49" s="514"/>
      <c r="D49" s="514"/>
      <c r="E49" s="515">
        <f t="shared" si="8"/>
        <v>4.65</v>
      </c>
      <c r="F49" s="516">
        <v>4.65</v>
      </c>
      <c r="G49" s="517"/>
      <c r="H49" s="518">
        <f t="shared" si="9"/>
        <v>3.255</v>
      </c>
      <c r="I49" s="519">
        <f t="shared" si="6"/>
        <v>32.419799999999995</v>
      </c>
      <c r="J49" s="519">
        <f>H49*1.15*12</f>
        <v>44.919</v>
      </c>
      <c r="K49" s="519">
        <f>H49*(1.05+1.15)*6</f>
        <v>42.966</v>
      </c>
      <c r="L49" s="520" t="s">
        <v>536</v>
      </c>
      <c r="M49" s="864"/>
    </row>
    <row r="50" spans="1:13" s="512" customFormat="1" ht="15" customHeight="1">
      <c r="A50" s="476">
        <v>3</v>
      </c>
      <c r="B50" s="521" t="s">
        <v>539</v>
      </c>
      <c r="C50" s="522"/>
      <c r="D50" s="522"/>
      <c r="E50" s="523">
        <f t="shared" si="8"/>
        <v>2.67</v>
      </c>
      <c r="F50" s="524">
        <v>2.67</v>
      </c>
      <c r="G50" s="525"/>
      <c r="H50" s="526">
        <f t="shared" si="9"/>
        <v>1.8689999999999998</v>
      </c>
      <c r="I50" s="527">
        <f>H50*0.83*3</f>
        <v>4.653809999999999</v>
      </c>
      <c r="J50" s="527">
        <f>H50*1.15*12</f>
        <v>25.792199999999994</v>
      </c>
      <c r="K50" s="527">
        <f>H50*1.05*3</f>
        <v>5.88735</v>
      </c>
      <c r="L50" s="528" t="s">
        <v>536</v>
      </c>
      <c r="M50" s="865"/>
    </row>
    <row r="51" spans="1:13" s="512" customFormat="1" ht="15">
      <c r="A51" s="433" t="s">
        <v>50</v>
      </c>
      <c r="B51" s="331" t="s">
        <v>468</v>
      </c>
      <c r="C51" s="535">
        <v>23</v>
      </c>
      <c r="D51" s="535">
        <v>3</v>
      </c>
      <c r="E51" s="536">
        <f aca="true" t="shared" si="13" ref="E51:J51">SUM(E52:E54)</f>
        <v>11.461500000000001</v>
      </c>
      <c r="F51" s="536">
        <f t="shared" si="13"/>
        <v>11.280000000000001</v>
      </c>
      <c r="G51" s="536">
        <f t="shared" si="13"/>
        <v>0.1815</v>
      </c>
      <c r="H51" s="536">
        <f t="shared" si="13"/>
        <v>8.02305</v>
      </c>
      <c r="I51" s="536">
        <f t="shared" si="13"/>
        <v>0</v>
      </c>
      <c r="J51" s="536">
        <f t="shared" si="13"/>
        <v>64.58555249999999</v>
      </c>
      <c r="K51" s="537"/>
      <c r="L51" s="538"/>
      <c r="M51" s="529"/>
    </row>
    <row r="52" spans="1:13" s="512" customFormat="1" ht="15">
      <c r="A52" s="539">
        <v>1</v>
      </c>
      <c r="B52" s="540" t="s">
        <v>92</v>
      </c>
      <c r="C52" s="541"/>
      <c r="D52" s="541"/>
      <c r="E52" s="541">
        <v>3.33</v>
      </c>
      <c r="F52" s="541">
        <v>3.33</v>
      </c>
      <c r="G52" s="541"/>
      <c r="H52" s="542">
        <v>2.331</v>
      </c>
      <c r="I52" s="510"/>
      <c r="J52" s="452">
        <f>H52*1.15*7</f>
        <v>18.764549999999996</v>
      </c>
      <c r="K52" s="510"/>
      <c r="L52" s="511"/>
      <c r="M52" s="531"/>
    </row>
    <row r="53" spans="1:13" s="512" customFormat="1" ht="15">
      <c r="A53" s="543">
        <v>2</v>
      </c>
      <c r="B53" s="544" t="s">
        <v>91</v>
      </c>
      <c r="C53" s="545"/>
      <c r="D53" s="545"/>
      <c r="E53" s="546">
        <v>4.32</v>
      </c>
      <c r="F53" s="547">
        <v>4.32</v>
      </c>
      <c r="G53" s="548"/>
      <c r="H53" s="548">
        <v>3.024</v>
      </c>
      <c r="I53" s="519"/>
      <c r="J53" s="460">
        <f>H53*1.15*7</f>
        <v>24.3432</v>
      </c>
      <c r="K53" s="519"/>
      <c r="L53" s="520"/>
      <c r="M53" s="532"/>
    </row>
    <row r="54" spans="1:13" s="512" customFormat="1" ht="15">
      <c r="A54" s="549">
        <v>3</v>
      </c>
      <c r="B54" s="550" t="s">
        <v>96</v>
      </c>
      <c r="C54" s="551"/>
      <c r="D54" s="551"/>
      <c r="E54" s="552">
        <v>3.8114999999999997</v>
      </c>
      <c r="F54" s="553">
        <v>3.63</v>
      </c>
      <c r="G54" s="554">
        <v>0.1815</v>
      </c>
      <c r="H54" s="554">
        <v>2.6680499999999996</v>
      </c>
      <c r="I54" s="527"/>
      <c r="J54" s="483">
        <f>H54*1.15*7</f>
        <v>21.477802499999996</v>
      </c>
      <c r="K54" s="527"/>
      <c r="L54" s="528"/>
      <c r="M54" s="534"/>
    </row>
    <row r="55" spans="1:13" s="558" customFormat="1" ht="14.25">
      <c r="A55" s="433" t="s">
        <v>68</v>
      </c>
      <c r="B55" s="331" t="s">
        <v>540</v>
      </c>
      <c r="C55" s="535">
        <v>15</v>
      </c>
      <c r="D55" s="535">
        <v>14</v>
      </c>
      <c r="E55" s="555">
        <f aca="true" t="shared" si="14" ref="E55:J55">SUM(E56:E69)</f>
        <v>38.95</v>
      </c>
      <c r="F55" s="555">
        <f t="shared" si="14"/>
        <v>38.650000000000006</v>
      </c>
      <c r="G55" s="555">
        <f t="shared" si="14"/>
        <v>0.3</v>
      </c>
      <c r="H55" s="536">
        <f t="shared" si="14"/>
        <v>27.264999999999997</v>
      </c>
      <c r="I55" s="536">
        <f t="shared" si="14"/>
        <v>0</v>
      </c>
      <c r="J55" s="536">
        <f t="shared" si="14"/>
        <v>213.98509999999993</v>
      </c>
      <c r="K55" s="536"/>
      <c r="L55" s="556"/>
      <c r="M55" s="557"/>
    </row>
    <row r="56" spans="1:13" s="512" customFormat="1" ht="15">
      <c r="A56" s="446">
        <v>1</v>
      </c>
      <c r="B56" s="68" t="s">
        <v>293</v>
      </c>
      <c r="C56" s="448"/>
      <c r="D56" s="448"/>
      <c r="E56" s="449">
        <v>3.96</v>
      </c>
      <c r="F56" s="559">
        <v>3.66</v>
      </c>
      <c r="G56" s="449">
        <v>0.3</v>
      </c>
      <c r="H56" s="451">
        <v>2.772</v>
      </c>
      <c r="I56" s="452"/>
      <c r="J56" s="460">
        <f>H56*1.15*12</f>
        <v>38.25359999999999</v>
      </c>
      <c r="K56" s="452"/>
      <c r="L56" s="560" t="s">
        <v>517</v>
      </c>
      <c r="M56" s="877" t="s">
        <v>464</v>
      </c>
    </row>
    <row r="57" spans="1:13" s="512" customFormat="1" ht="15">
      <c r="A57" s="454">
        <v>2</v>
      </c>
      <c r="B57" s="73" t="s">
        <v>530</v>
      </c>
      <c r="C57" s="456"/>
      <c r="D57" s="456"/>
      <c r="E57" s="457">
        <v>2.66</v>
      </c>
      <c r="F57" s="561">
        <v>2.66</v>
      </c>
      <c r="G57" s="459"/>
      <c r="H57" s="459">
        <v>1.8619999999999999</v>
      </c>
      <c r="I57" s="460"/>
      <c r="J57" s="460">
        <f>H57*1.15*4</f>
        <v>8.565199999999999</v>
      </c>
      <c r="K57" s="460"/>
      <c r="L57" s="400" t="s">
        <v>517</v>
      </c>
      <c r="M57" s="864"/>
    </row>
    <row r="58" spans="1:13" s="512" customFormat="1" ht="15">
      <c r="A58" s="454">
        <v>3</v>
      </c>
      <c r="B58" s="73" t="s">
        <v>406</v>
      </c>
      <c r="C58" s="456"/>
      <c r="D58" s="456"/>
      <c r="E58" s="457">
        <v>2.55</v>
      </c>
      <c r="F58" s="561">
        <v>2.55</v>
      </c>
      <c r="G58" s="497"/>
      <c r="H58" s="459">
        <v>1.785</v>
      </c>
      <c r="I58" s="460"/>
      <c r="J58" s="460">
        <f>H58*1.15*2</f>
        <v>4.105499999999999</v>
      </c>
      <c r="K58" s="460"/>
      <c r="L58" s="400" t="s">
        <v>517</v>
      </c>
      <c r="M58" s="864"/>
    </row>
    <row r="59" spans="1:13" s="512" customFormat="1" ht="15">
      <c r="A59" s="454">
        <v>4</v>
      </c>
      <c r="B59" s="73" t="s">
        <v>409</v>
      </c>
      <c r="C59" s="456"/>
      <c r="D59" s="456"/>
      <c r="E59" s="457">
        <v>2.91</v>
      </c>
      <c r="F59" s="561">
        <v>2.91</v>
      </c>
      <c r="G59" s="497"/>
      <c r="H59" s="459">
        <v>2.037</v>
      </c>
      <c r="I59" s="460"/>
      <c r="J59" s="460">
        <f>H59*1.15*12</f>
        <v>28.110599999999998</v>
      </c>
      <c r="K59" s="460"/>
      <c r="L59" s="400" t="s">
        <v>517</v>
      </c>
      <c r="M59" s="864"/>
    </row>
    <row r="60" spans="1:13" s="512" customFormat="1" ht="15">
      <c r="A60" s="454">
        <v>5</v>
      </c>
      <c r="B60" s="73" t="s">
        <v>414</v>
      </c>
      <c r="C60" s="456"/>
      <c r="D60" s="456"/>
      <c r="E60" s="457">
        <v>2.19</v>
      </c>
      <c r="F60" s="562">
        <v>2.19</v>
      </c>
      <c r="G60" s="497"/>
      <c r="H60" s="459">
        <v>1.533</v>
      </c>
      <c r="I60" s="460"/>
      <c r="J60" s="460">
        <f>H60*1.15*12</f>
        <v>21.155399999999997</v>
      </c>
      <c r="K60" s="460"/>
      <c r="L60" s="400" t="s">
        <v>517</v>
      </c>
      <c r="M60" s="864"/>
    </row>
    <row r="61" spans="1:13" s="512" customFormat="1" ht="15">
      <c r="A61" s="454">
        <v>6</v>
      </c>
      <c r="B61" s="73" t="s">
        <v>413</v>
      </c>
      <c r="C61" s="456"/>
      <c r="D61" s="456"/>
      <c r="E61" s="457">
        <v>3.27</v>
      </c>
      <c r="F61" s="561">
        <v>3.27</v>
      </c>
      <c r="G61" s="497"/>
      <c r="H61" s="459">
        <v>2.2889999999999997</v>
      </c>
      <c r="I61" s="460"/>
      <c r="J61" s="460">
        <f>H61*1.15*12</f>
        <v>31.588199999999993</v>
      </c>
      <c r="K61" s="460"/>
      <c r="L61" s="400" t="s">
        <v>517</v>
      </c>
      <c r="M61" s="864"/>
    </row>
    <row r="62" spans="1:13" s="512" customFormat="1" ht="15">
      <c r="A62" s="454">
        <v>7</v>
      </c>
      <c r="B62" s="73" t="s">
        <v>412</v>
      </c>
      <c r="C62" s="456"/>
      <c r="D62" s="456"/>
      <c r="E62" s="457">
        <v>2.19</v>
      </c>
      <c r="F62" s="561">
        <v>2.19</v>
      </c>
      <c r="G62" s="497"/>
      <c r="H62" s="459">
        <v>1.533</v>
      </c>
      <c r="I62" s="460"/>
      <c r="J62" s="460">
        <f>H62*1.15*4</f>
        <v>7.051799999999999</v>
      </c>
      <c r="K62" s="460"/>
      <c r="L62" s="400" t="s">
        <v>517</v>
      </c>
      <c r="M62" s="864"/>
    </row>
    <row r="63" spans="1:13" s="512" customFormat="1" ht="15">
      <c r="A63" s="454">
        <v>8</v>
      </c>
      <c r="B63" s="73" t="s">
        <v>531</v>
      </c>
      <c r="C63" s="456"/>
      <c r="D63" s="456"/>
      <c r="E63" s="457">
        <v>2.34</v>
      </c>
      <c r="F63" s="561">
        <v>2.34</v>
      </c>
      <c r="G63" s="497"/>
      <c r="H63" s="459">
        <v>1.638</v>
      </c>
      <c r="I63" s="460"/>
      <c r="J63" s="460">
        <f>H63*1.15*4</f>
        <v>7.534799999999999</v>
      </c>
      <c r="K63" s="460"/>
      <c r="L63" s="400" t="s">
        <v>517</v>
      </c>
      <c r="M63" s="864"/>
    </row>
    <row r="64" spans="1:13" s="512" customFormat="1" ht="15">
      <c r="A64" s="454">
        <v>9</v>
      </c>
      <c r="B64" s="73" t="s">
        <v>415</v>
      </c>
      <c r="C64" s="456"/>
      <c r="D64" s="456"/>
      <c r="E64" s="457">
        <v>2.19</v>
      </c>
      <c r="F64" s="561">
        <v>2.19</v>
      </c>
      <c r="G64" s="497"/>
      <c r="H64" s="459">
        <v>1.533</v>
      </c>
      <c r="I64" s="460"/>
      <c r="J64" s="460">
        <f>H64*1.15*4</f>
        <v>7.051799999999999</v>
      </c>
      <c r="K64" s="460"/>
      <c r="L64" s="400" t="s">
        <v>517</v>
      </c>
      <c r="M64" s="864"/>
    </row>
    <row r="65" spans="1:13" s="512" customFormat="1" ht="15">
      <c r="A65" s="454">
        <v>10</v>
      </c>
      <c r="B65" s="73" t="s">
        <v>410</v>
      </c>
      <c r="C65" s="456"/>
      <c r="D65" s="456"/>
      <c r="E65" s="457">
        <v>2.34</v>
      </c>
      <c r="F65" s="561">
        <v>2.34</v>
      </c>
      <c r="G65" s="497"/>
      <c r="H65" s="459">
        <v>1.638</v>
      </c>
      <c r="I65" s="460"/>
      <c r="J65" s="460">
        <f>H65*1.15*4</f>
        <v>7.534799999999999</v>
      </c>
      <c r="K65" s="460"/>
      <c r="L65" s="400" t="s">
        <v>517</v>
      </c>
      <c r="M65" s="864"/>
    </row>
    <row r="66" spans="1:13" s="512" customFormat="1" ht="15">
      <c r="A66" s="454">
        <v>11</v>
      </c>
      <c r="B66" s="498" t="s">
        <v>411</v>
      </c>
      <c r="C66" s="456"/>
      <c r="D66" s="456"/>
      <c r="E66" s="457">
        <v>2.06</v>
      </c>
      <c r="F66" s="561">
        <v>2.06</v>
      </c>
      <c r="G66" s="497"/>
      <c r="H66" s="459">
        <v>1.442</v>
      </c>
      <c r="I66" s="460"/>
      <c r="J66" s="460">
        <f>H66*1.15*12</f>
        <v>19.8996</v>
      </c>
      <c r="K66" s="460"/>
      <c r="L66" s="400" t="s">
        <v>517</v>
      </c>
      <c r="M66" s="864"/>
    </row>
    <row r="67" spans="1:13" s="512" customFormat="1" ht="15">
      <c r="A67" s="454">
        <v>12</v>
      </c>
      <c r="B67" s="498" t="s">
        <v>408</v>
      </c>
      <c r="C67" s="456"/>
      <c r="D67" s="456"/>
      <c r="E67" s="457">
        <v>3.63</v>
      </c>
      <c r="F67" s="561">
        <v>3.63</v>
      </c>
      <c r="G67" s="497"/>
      <c r="H67" s="459">
        <v>2.541</v>
      </c>
      <c r="I67" s="460"/>
      <c r="J67" s="460">
        <f>H67*1.15*4</f>
        <v>11.6886</v>
      </c>
      <c r="K67" s="460"/>
      <c r="L67" s="400" t="s">
        <v>517</v>
      </c>
      <c r="M67" s="864"/>
    </row>
    <row r="68" spans="1:13" s="512" customFormat="1" ht="15">
      <c r="A68" s="454">
        <v>13</v>
      </c>
      <c r="B68" s="499" t="s">
        <v>317</v>
      </c>
      <c r="C68" s="456"/>
      <c r="D68" s="456"/>
      <c r="E68" s="457">
        <v>3.99</v>
      </c>
      <c r="F68" s="563">
        <v>3.99</v>
      </c>
      <c r="G68" s="459"/>
      <c r="H68" s="459">
        <v>2.793</v>
      </c>
      <c r="I68" s="460"/>
      <c r="J68" s="460">
        <f>H68*1.15*4</f>
        <v>12.8478</v>
      </c>
      <c r="K68" s="460"/>
      <c r="L68" s="400" t="s">
        <v>517</v>
      </c>
      <c r="M68" s="864"/>
    </row>
    <row r="69" spans="1:13" s="512" customFormat="1" ht="15">
      <c r="A69" s="476">
        <v>14</v>
      </c>
      <c r="B69" s="500" t="s">
        <v>532</v>
      </c>
      <c r="C69" s="533"/>
      <c r="D69" s="533"/>
      <c r="E69" s="479">
        <v>2.67</v>
      </c>
      <c r="F69" s="564">
        <v>2.67</v>
      </c>
      <c r="G69" s="502"/>
      <c r="H69" s="481">
        <v>1.8689999999999998</v>
      </c>
      <c r="I69" s="483"/>
      <c r="J69" s="460">
        <f>H69*1.15*4</f>
        <v>8.597399999999999</v>
      </c>
      <c r="K69" s="483"/>
      <c r="L69" s="565" t="s">
        <v>517</v>
      </c>
      <c r="M69" s="865"/>
    </row>
    <row r="70" spans="1:13" s="558" customFormat="1" ht="14.25">
      <c r="A70" s="433" t="s">
        <v>72</v>
      </c>
      <c r="B70" s="331" t="s">
        <v>542</v>
      </c>
      <c r="C70" s="566">
        <v>29</v>
      </c>
      <c r="D70" s="566">
        <v>19</v>
      </c>
      <c r="E70" s="567">
        <f aca="true" t="shared" si="15" ref="E70:J70">SUM(E71:E89)</f>
        <v>60.851800000000004</v>
      </c>
      <c r="F70" s="567">
        <f t="shared" si="15"/>
        <v>58.6</v>
      </c>
      <c r="G70" s="567">
        <f t="shared" si="15"/>
        <v>2.2517999999999994</v>
      </c>
      <c r="H70" s="567">
        <f t="shared" si="15"/>
        <v>42.59626</v>
      </c>
      <c r="I70" s="444">
        <f t="shared" si="15"/>
        <v>0</v>
      </c>
      <c r="J70" s="444">
        <f t="shared" si="15"/>
        <v>479.7370934999999</v>
      </c>
      <c r="K70" s="444"/>
      <c r="L70" s="284"/>
      <c r="M70" s="557"/>
    </row>
    <row r="71" spans="1:13" s="512" customFormat="1" ht="15">
      <c r="A71" s="446">
        <v>1</v>
      </c>
      <c r="B71" s="530" t="s">
        <v>296</v>
      </c>
      <c r="C71" s="448"/>
      <c r="D71" s="448"/>
      <c r="E71" s="449">
        <f>F71+G71</f>
        <v>4.425</v>
      </c>
      <c r="F71" s="449">
        <v>4.06</v>
      </c>
      <c r="G71" s="568">
        <v>0.365</v>
      </c>
      <c r="H71" s="451">
        <f>E71*0.7</f>
        <v>3.0974999999999997</v>
      </c>
      <c r="I71" s="452"/>
      <c r="J71" s="452">
        <f>H71*1.15*12</f>
        <v>42.74549999999999</v>
      </c>
      <c r="K71" s="452"/>
      <c r="L71" s="560" t="s">
        <v>543</v>
      </c>
      <c r="M71" s="877" t="s">
        <v>474</v>
      </c>
    </row>
    <row r="72" spans="1:13" s="512" customFormat="1" ht="15">
      <c r="A72" s="454">
        <v>2</v>
      </c>
      <c r="B72" s="499" t="s">
        <v>544</v>
      </c>
      <c r="C72" s="456"/>
      <c r="D72" s="456"/>
      <c r="E72" s="457">
        <f aca="true" t="shared" si="16" ref="E72:E89">F72+G72</f>
        <v>4.385</v>
      </c>
      <c r="F72" s="496">
        <v>4.06</v>
      </c>
      <c r="G72" s="569">
        <v>0.325</v>
      </c>
      <c r="H72" s="459">
        <f aca="true" t="shared" si="17" ref="H72:H89">E72*0.7</f>
        <v>3.0694999999999997</v>
      </c>
      <c r="I72" s="460"/>
      <c r="J72" s="460">
        <f aca="true" t="shared" si="18" ref="J72:J85">H72*1.15*12</f>
        <v>42.3591</v>
      </c>
      <c r="K72" s="460"/>
      <c r="L72" s="454" t="s">
        <v>543</v>
      </c>
      <c r="M72" s="864"/>
    </row>
    <row r="73" spans="1:13" s="512" customFormat="1" ht="15">
      <c r="A73" s="454">
        <v>3</v>
      </c>
      <c r="B73" s="499" t="s">
        <v>306</v>
      </c>
      <c r="C73" s="456"/>
      <c r="D73" s="456"/>
      <c r="E73" s="457">
        <f t="shared" si="16"/>
        <v>3.957</v>
      </c>
      <c r="F73" s="496">
        <v>3.63</v>
      </c>
      <c r="G73" s="570">
        <v>0.327</v>
      </c>
      <c r="H73" s="459">
        <f t="shared" si="17"/>
        <v>2.7699</v>
      </c>
      <c r="I73" s="460"/>
      <c r="J73" s="460">
        <f t="shared" si="18"/>
        <v>38.224619999999994</v>
      </c>
      <c r="K73" s="460"/>
      <c r="L73" s="454" t="s">
        <v>543</v>
      </c>
      <c r="M73" s="864"/>
    </row>
    <row r="74" spans="1:13" s="512" customFormat="1" ht="15">
      <c r="A74" s="454">
        <v>4</v>
      </c>
      <c r="B74" s="499" t="s">
        <v>300</v>
      </c>
      <c r="C74" s="456"/>
      <c r="D74" s="456"/>
      <c r="E74" s="457">
        <f t="shared" si="16"/>
        <v>3.957</v>
      </c>
      <c r="F74" s="496">
        <v>3.63</v>
      </c>
      <c r="G74" s="570">
        <v>0.327</v>
      </c>
      <c r="H74" s="459">
        <f t="shared" si="17"/>
        <v>2.7699</v>
      </c>
      <c r="I74" s="460"/>
      <c r="J74" s="460">
        <f t="shared" si="18"/>
        <v>38.224619999999994</v>
      </c>
      <c r="K74" s="460"/>
      <c r="L74" s="454" t="s">
        <v>543</v>
      </c>
      <c r="M74" s="864"/>
    </row>
    <row r="75" spans="1:13" s="512" customFormat="1" ht="15">
      <c r="A75" s="454">
        <v>5</v>
      </c>
      <c r="B75" s="499" t="s">
        <v>405</v>
      </c>
      <c r="C75" s="456"/>
      <c r="D75" s="456"/>
      <c r="E75" s="457">
        <f t="shared" si="16"/>
        <v>3.957</v>
      </c>
      <c r="F75" s="496">
        <v>3.63</v>
      </c>
      <c r="G75" s="570">
        <v>0.327</v>
      </c>
      <c r="H75" s="459">
        <f t="shared" si="17"/>
        <v>2.7699</v>
      </c>
      <c r="I75" s="460"/>
      <c r="J75" s="460">
        <f t="shared" si="18"/>
        <v>38.224619999999994</v>
      </c>
      <c r="K75" s="460"/>
      <c r="L75" s="454" t="s">
        <v>517</v>
      </c>
      <c r="M75" s="864"/>
    </row>
    <row r="76" spans="1:13" s="512" customFormat="1" ht="15">
      <c r="A76" s="454">
        <v>6</v>
      </c>
      <c r="B76" s="499" t="s">
        <v>303</v>
      </c>
      <c r="C76" s="456"/>
      <c r="D76" s="456"/>
      <c r="E76" s="457">
        <f t="shared" si="16"/>
        <v>3.45</v>
      </c>
      <c r="F76" s="496">
        <v>3.45</v>
      </c>
      <c r="G76" s="570"/>
      <c r="H76" s="459">
        <f t="shared" si="17"/>
        <v>2.415</v>
      </c>
      <c r="I76" s="460"/>
      <c r="J76" s="460">
        <f t="shared" si="18"/>
        <v>33.327</v>
      </c>
      <c r="K76" s="460"/>
      <c r="L76" s="454" t="s">
        <v>517</v>
      </c>
      <c r="M76" s="864"/>
    </row>
    <row r="77" spans="1:13" s="512" customFormat="1" ht="15">
      <c r="A77" s="454">
        <v>7</v>
      </c>
      <c r="B77" s="499" t="s">
        <v>312</v>
      </c>
      <c r="C77" s="456"/>
      <c r="D77" s="456"/>
      <c r="E77" s="457">
        <f t="shared" si="16"/>
        <v>2.19</v>
      </c>
      <c r="F77" s="496">
        <v>2.19</v>
      </c>
      <c r="G77" s="497"/>
      <c r="H77" s="459">
        <f t="shared" si="17"/>
        <v>1.533</v>
      </c>
      <c r="I77" s="460"/>
      <c r="J77" s="460">
        <f t="shared" si="18"/>
        <v>21.155399999999997</v>
      </c>
      <c r="K77" s="460"/>
      <c r="L77" s="454" t="s">
        <v>543</v>
      </c>
      <c r="M77" s="864"/>
    </row>
    <row r="78" spans="1:13" s="512" customFormat="1" ht="15">
      <c r="A78" s="454">
        <v>8</v>
      </c>
      <c r="B78" s="499" t="s">
        <v>298</v>
      </c>
      <c r="C78" s="456"/>
      <c r="D78" s="456"/>
      <c r="E78" s="457">
        <f t="shared" si="16"/>
        <v>4.32</v>
      </c>
      <c r="F78" s="496">
        <v>4.32</v>
      </c>
      <c r="G78" s="497"/>
      <c r="H78" s="459">
        <f t="shared" si="17"/>
        <v>3.024</v>
      </c>
      <c r="I78" s="460"/>
      <c r="J78" s="460">
        <f t="shared" si="18"/>
        <v>41.7312</v>
      </c>
      <c r="K78" s="460"/>
      <c r="L78" s="454" t="s">
        <v>543</v>
      </c>
      <c r="M78" s="864"/>
    </row>
    <row r="79" spans="1:13" s="512" customFormat="1" ht="15">
      <c r="A79" s="454">
        <v>9</v>
      </c>
      <c r="B79" s="499" t="s">
        <v>305</v>
      </c>
      <c r="C79" s="456"/>
      <c r="D79" s="456"/>
      <c r="E79" s="457">
        <f t="shared" si="16"/>
        <v>2.19</v>
      </c>
      <c r="F79" s="496">
        <v>2.19</v>
      </c>
      <c r="G79" s="497"/>
      <c r="H79" s="459">
        <f t="shared" si="17"/>
        <v>1.533</v>
      </c>
      <c r="I79" s="460"/>
      <c r="J79" s="460">
        <f t="shared" si="18"/>
        <v>21.155399999999997</v>
      </c>
      <c r="K79" s="460"/>
      <c r="L79" s="454" t="s">
        <v>517</v>
      </c>
      <c r="M79" s="864"/>
    </row>
    <row r="80" spans="1:13" s="512" customFormat="1" ht="15">
      <c r="A80" s="454">
        <v>10</v>
      </c>
      <c r="B80" s="499" t="s">
        <v>308</v>
      </c>
      <c r="C80" s="456"/>
      <c r="D80" s="456"/>
      <c r="E80" s="457">
        <f t="shared" si="16"/>
        <v>2.37</v>
      </c>
      <c r="F80" s="496">
        <v>2.37</v>
      </c>
      <c r="G80" s="496"/>
      <c r="H80" s="459">
        <f t="shared" si="17"/>
        <v>1.659</v>
      </c>
      <c r="I80" s="465"/>
      <c r="J80" s="460">
        <f>H80*1.15*6</f>
        <v>11.447099999999999</v>
      </c>
      <c r="K80" s="465"/>
      <c r="L80" s="454" t="s">
        <v>543</v>
      </c>
      <c r="M80" s="864"/>
    </row>
    <row r="81" spans="1:13" s="512" customFormat="1" ht="15">
      <c r="A81" s="454">
        <v>11</v>
      </c>
      <c r="B81" s="467" t="s">
        <v>302</v>
      </c>
      <c r="C81" s="456"/>
      <c r="D81" s="456"/>
      <c r="E81" s="457">
        <f t="shared" si="16"/>
        <v>3.27</v>
      </c>
      <c r="F81" s="496">
        <v>3.27</v>
      </c>
      <c r="G81" s="497"/>
      <c r="H81" s="459">
        <f t="shared" si="17"/>
        <v>2.2889999999999997</v>
      </c>
      <c r="I81" s="460"/>
      <c r="J81" s="460">
        <f t="shared" si="18"/>
        <v>31.588199999999993</v>
      </c>
      <c r="K81" s="460"/>
      <c r="L81" s="454" t="s">
        <v>543</v>
      </c>
      <c r="M81" s="864"/>
    </row>
    <row r="82" spans="1:13" s="512" customFormat="1" ht="15">
      <c r="A82" s="454">
        <v>12</v>
      </c>
      <c r="B82" s="467" t="s">
        <v>304</v>
      </c>
      <c r="C82" s="456"/>
      <c r="D82" s="456"/>
      <c r="E82" s="457">
        <f t="shared" si="16"/>
        <v>2.19</v>
      </c>
      <c r="F82" s="496">
        <v>2.19</v>
      </c>
      <c r="G82" s="497"/>
      <c r="H82" s="459">
        <f t="shared" si="17"/>
        <v>1.533</v>
      </c>
      <c r="I82" s="460"/>
      <c r="J82" s="460">
        <f>H82*1.15*6</f>
        <v>10.577699999999998</v>
      </c>
      <c r="K82" s="460"/>
      <c r="L82" s="454" t="s">
        <v>543</v>
      </c>
      <c r="M82" s="864"/>
    </row>
    <row r="83" spans="1:13" s="512" customFormat="1" ht="15">
      <c r="A83" s="454">
        <v>13</v>
      </c>
      <c r="B83" s="467" t="s">
        <v>545</v>
      </c>
      <c r="C83" s="456"/>
      <c r="D83" s="456"/>
      <c r="E83" s="457">
        <f t="shared" si="16"/>
        <v>2.19</v>
      </c>
      <c r="F83" s="496">
        <v>2.19</v>
      </c>
      <c r="G83" s="497"/>
      <c r="H83" s="459">
        <f t="shared" si="17"/>
        <v>1.533</v>
      </c>
      <c r="I83" s="460"/>
      <c r="J83" s="460">
        <f t="shared" si="18"/>
        <v>21.155399999999997</v>
      </c>
      <c r="K83" s="460"/>
      <c r="L83" s="454" t="s">
        <v>517</v>
      </c>
      <c r="M83" s="864"/>
    </row>
    <row r="84" spans="1:13" s="512" customFormat="1" ht="15">
      <c r="A84" s="454">
        <v>14</v>
      </c>
      <c r="B84" s="467" t="s">
        <v>546</v>
      </c>
      <c r="C84" s="456"/>
      <c r="D84" s="456"/>
      <c r="E84" s="457">
        <f t="shared" si="16"/>
        <v>2.06</v>
      </c>
      <c r="F84" s="496">
        <v>2.06</v>
      </c>
      <c r="G84" s="497"/>
      <c r="H84" s="459">
        <f t="shared" si="17"/>
        <v>1.442</v>
      </c>
      <c r="I84" s="460"/>
      <c r="J84" s="460">
        <f t="shared" si="18"/>
        <v>19.8996</v>
      </c>
      <c r="K84" s="460"/>
      <c r="L84" s="454" t="s">
        <v>543</v>
      </c>
      <c r="M84" s="864"/>
    </row>
    <row r="85" spans="1:13" s="512" customFormat="1" ht="15">
      <c r="A85" s="454">
        <v>15</v>
      </c>
      <c r="B85" s="467" t="s">
        <v>547</v>
      </c>
      <c r="C85" s="456"/>
      <c r="D85" s="456"/>
      <c r="E85" s="457">
        <f t="shared" si="16"/>
        <v>2.1</v>
      </c>
      <c r="F85" s="496">
        <v>2.1</v>
      </c>
      <c r="G85" s="497"/>
      <c r="H85" s="459">
        <f t="shared" si="17"/>
        <v>1.47</v>
      </c>
      <c r="I85" s="460"/>
      <c r="J85" s="460">
        <f t="shared" si="18"/>
        <v>20.285999999999998</v>
      </c>
      <c r="K85" s="460"/>
      <c r="L85" s="454" t="s">
        <v>517</v>
      </c>
      <c r="M85" s="864"/>
    </row>
    <row r="86" spans="1:13" s="512" customFormat="1" ht="15">
      <c r="A86" s="454">
        <v>16</v>
      </c>
      <c r="B86" s="571" t="s">
        <v>100</v>
      </c>
      <c r="C86" s="572"/>
      <c r="D86" s="572"/>
      <c r="E86" s="573">
        <f t="shared" si="16"/>
        <v>4.0293</v>
      </c>
      <c r="F86" s="574">
        <v>3.63</v>
      </c>
      <c r="G86" s="575">
        <v>0.3993</v>
      </c>
      <c r="H86" s="576">
        <f t="shared" si="17"/>
        <v>2.82051</v>
      </c>
      <c r="I86" s="577"/>
      <c r="J86" s="577">
        <f>H86*1.15*4</f>
        <v>12.974345999999999</v>
      </c>
      <c r="K86" s="577"/>
      <c r="L86" s="578" t="s">
        <v>463</v>
      </c>
      <c r="M86" s="864"/>
    </row>
    <row r="87" spans="1:13" s="512" customFormat="1" ht="15">
      <c r="A87" s="454">
        <v>17</v>
      </c>
      <c r="B87" s="467" t="s">
        <v>94</v>
      </c>
      <c r="C87" s="456"/>
      <c r="D87" s="456"/>
      <c r="E87" s="457">
        <f t="shared" si="16"/>
        <v>2.34</v>
      </c>
      <c r="F87" s="496">
        <v>2.34</v>
      </c>
      <c r="G87" s="497"/>
      <c r="H87" s="459">
        <f t="shared" si="17"/>
        <v>1.638</v>
      </c>
      <c r="I87" s="460"/>
      <c r="J87" s="460">
        <f>H87*1.15*4</f>
        <v>7.534799999999999</v>
      </c>
      <c r="K87" s="460"/>
      <c r="L87" s="454" t="s">
        <v>463</v>
      </c>
      <c r="M87" s="864"/>
    </row>
    <row r="88" spans="1:13" s="512" customFormat="1" ht="15">
      <c r="A88" s="454">
        <v>18</v>
      </c>
      <c r="B88" s="467" t="s">
        <v>113</v>
      </c>
      <c r="C88" s="456"/>
      <c r="D88" s="456"/>
      <c r="E88" s="457">
        <f t="shared" si="16"/>
        <v>3.66</v>
      </c>
      <c r="F88" s="496">
        <v>3.66</v>
      </c>
      <c r="G88" s="497"/>
      <c r="H88" s="459">
        <f t="shared" si="17"/>
        <v>2.562</v>
      </c>
      <c r="I88" s="460"/>
      <c r="J88" s="460">
        <f>H88*1.15*4</f>
        <v>11.785199999999998</v>
      </c>
      <c r="K88" s="460"/>
      <c r="L88" s="454" t="s">
        <v>463</v>
      </c>
      <c r="M88" s="864"/>
    </row>
    <row r="89" spans="1:13" s="512" customFormat="1" ht="15">
      <c r="A89" s="476">
        <v>19</v>
      </c>
      <c r="B89" s="579" t="s">
        <v>96</v>
      </c>
      <c r="C89" s="533"/>
      <c r="D89" s="533"/>
      <c r="E89" s="479">
        <f t="shared" si="16"/>
        <v>3.8114999999999997</v>
      </c>
      <c r="F89" s="501">
        <v>3.63</v>
      </c>
      <c r="G89" s="580">
        <v>0.1815</v>
      </c>
      <c r="H89" s="481">
        <f t="shared" si="17"/>
        <v>2.6680499999999996</v>
      </c>
      <c r="I89" s="483"/>
      <c r="J89" s="483">
        <f>H89*1.15*5</f>
        <v>15.341287499999996</v>
      </c>
      <c r="K89" s="483"/>
      <c r="L89" s="476" t="s">
        <v>463</v>
      </c>
      <c r="M89" s="865"/>
    </row>
    <row r="90" spans="1:13" s="512" customFormat="1" ht="15">
      <c r="A90" s="433" t="s">
        <v>541</v>
      </c>
      <c r="B90" s="331" t="s">
        <v>469</v>
      </c>
      <c r="C90" s="437">
        <v>18</v>
      </c>
      <c r="D90" s="437">
        <v>10</v>
      </c>
      <c r="E90" s="443">
        <f aca="true" t="shared" si="19" ref="E90:J90">SUM(E91:E100)</f>
        <v>36.014</v>
      </c>
      <c r="F90" s="443">
        <f t="shared" si="19"/>
        <v>35.01</v>
      </c>
      <c r="G90" s="443">
        <f t="shared" si="19"/>
        <v>1.004</v>
      </c>
      <c r="H90" s="443">
        <f t="shared" si="19"/>
        <v>25.209799999999998</v>
      </c>
      <c r="I90" s="443">
        <f t="shared" si="19"/>
        <v>0</v>
      </c>
      <c r="J90" s="444">
        <f t="shared" si="19"/>
        <v>243.91822</v>
      </c>
      <c r="K90" s="581"/>
      <c r="L90" s="287"/>
      <c r="M90" s="529"/>
    </row>
    <row r="91" spans="1:13" s="512" customFormat="1" ht="15">
      <c r="A91" s="446">
        <v>1</v>
      </c>
      <c r="B91" s="68" t="s">
        <v>394</v>
      </c>
      <c r="C91" s="448"/>
      <c r="D91" s="448"/>
      <c r="E91" s="449">
        <f>SUM(F91:G91)</f>
        <v>4.425</v>
      </c>
      <c r="F91" s="582">
        <v>4.06</v>
      </c>
      <c r="G91" s="582">
        <v>0.365</v>
      </c>
      <c r="H91" s="583">
        <f>E91*0.7</f>
        <v>3.0974999999999997</v>
      </c>
      <c r="I91" s="584"/>
      <c r="J91" s="584">
        <f>H91*1.15*8</f>
        <v>28.496999999999996</v>
      </c>
      <c r="K91" s="452"/>
      <c r="L91" s="560" t="s">
        <v>470</v>
      </c>
      <c r="M91" s="877" t="s">
        <v>492</v>
      </c>
    </row>
    <row r="92" spans="1:13" s="512" customFormat="1" ht="15">
      <c r="A92" s="454">
        <v>2</v>
      </c>
      <c r="B92" s="73" t="s">
        <v>549</v>
      </c>
      <c r="C92" s="456"/>
      <c r="D92" s="456"/>
      <c r="E92" s="457">
        <f>SUM(F92:G92)</f>
        <v>3.848</v>
      </c>
      <c r="F92" s="585">
        <v>3.63</v>
      </c>
      <c r="G92" s="586">
        <v>0.218</v>
      </c>
      <c r="H92" s="587">
        <f>E92*0.7</f>
        <v>2.6935999999999996</v>
      </c>
      <c r="I92" s="588"/>
      <c r="J92" s="588">
        <f>H92*1.15*12</f>
        <v>37.171679999999995</v>
      </c>
      <c r="K92" s="460"/>
      <c r="L92" s="400" t="s">
        <v>470</v>
      </c>
      <c r="M92" s="866"/>
    </row>
    <row r="93" spans="1:13" s="512" customFormat="1" ht="15">
      <c r="A93" s="454">
        <v>3</v>
      </c>
      <c r="B93" s="73" t="s">
        <v>391</v>
      </c>
      <c r="C93" s="456"/>
      <c r="D93" s="456"/>
      <c r="E93" s="457">
        <f aca="true" t="shared" si="20" ref="E93:E100">SUM(F93:G93)</f>
        <v>2.91</v>
      </c>
      <c r="F93" s="585">
        <v>2.91</v>
      </c>
      <c r="G93" s="586">
        <v>0</v>
      </c>
      <c r="H93" s="587">
        <f aca="true" t="shared" si="21" ref="H93:H100">E93*0.7</f>
        <v>2.037</v>
      </c>
      <c r="I93" s="588"/>
      <c r="J93" s="588">
        <f>H93*1.15*12</f>
        <v>28.110599999999998</v>
      </c>
      <c r="K93" s="519"/>
      <c r="L93" s="400" t="s">
        <v>470</v>
      </c>
      <c r="M93" s="866"/>
    </row>
    <row r="94" spans="1:13" s="512" customFormat="1" ht="15">
      <c r="A94" s="454">
        <v>4</v>
      </c>
      <c r="B94" s="73" t="s">
        <v>392</v>
      </c>
      <c r="C94" s="456"/>
      <c r="D94" s="456"/>
      <c r="E94" s="457">
        <f t="shared" si="20"/>
        <v>3.46</v>
      </c>
      <c r="F94" s="585">
        <v>3.46</v>
      </c>
      <c r="G94" s="586">
        <v>0</v>
      </c>
      <c r="H94" s="587">
        <f t="shared" si="21"/>
        <v>2.4219999999999997</v>
      </c>
      <c r="I94" s="588"/>
      <c r="J94" s="588">
        <f>H94*1.15*8</f>
        <v>22.282399999999996</v>
      </c>
      <c r="K94" s="519"/>
      <c r="L94" s="400" t="s">
        <v>470</v>
      </c>
      <c r="M94" s="866"/>
    </row>
    <row r="95" spans="1:13" s="512" customFormat="1" ht="15">
      <c r="A95" s="454">
        <v>5</v>
      </c>
      <c r="B95" s="73" t="s">
        <v>390</v>
      </c>
      <c r="C95" s="456"/>
      <c r="D95" s="456"/>
      <c r="E95" s="457">
        <f t="shared" si="20"/>
        <v>2.91</v>
      </c>
      <c r="F95" s="585">
        <v>2.91</v>
      </c>
      <c r="G95" s="586">
        <v>0</v>
      </c>
      <c r="H95" s="587">
        <f t="shared" si="21"/>
        <v>2.037</v>
      </c>
      <c r="I95" s="588"/>
      <c r="J95" s="588">
        <f>H95*1.15*8</f>
        <v>18.740399999999998</v>
      </c>
      <c r="K95" s="519"/>
      <c r="L95" s="400" t="s">
        <v>470</v>
      </c>
      <c r="M95" s="866"/>
    </row>
    <row r="96" spans="1:13" s="512" customFormat="1" ht="15">
      <c r="A96" s="454">
        <v>6</v>
      </c>
      <c r="B96" s="73" t="s">
        <v>395</v>
      </c>
      <c r="C96" s="456"/>
      <c r="D96" s="456"/>
      <c r="E96" s="457">
        <f t="shared" si="20"/>
        <v>3.45</v>
      </c>
      <c r="F96" s="585">
        <v>3.45</v>
      </c>
      <c r="G96" s="586">
        <v>0</v>
      </c>
      <c r="H96" s="587">
        <f t="shared" si="21"/>
        <v>2.415</v>
      </c>
      <c r="I96" s="588"/>
      <c r="J96" s="588">
        <f>H96*1.15*12</f>
        <v>33.327</v>
      </c>
      <c r="K96" s="519"/>
      <c r="L96" s="400" t="s">
        <v>470</v>
      </c>
      <c r="M96" s="866"/>
    </row>
    <row r="97" spans="1:13" s="512" customFormat="1" ht="15">
      <c r="A97" s="454">
        <v>7</v>
      </c>
      <c r="B97" s="73" t="s">
        <v>378</v>
      </c>
      <c r="C97" s="456"/>
      <c r="D97" s="456"/>
      <c r="E97" s="457">
        <f t="shared" si="20"/>
        <v>4.263</v>
      </c>
      <c r="F97" s="585">
        <v>4.06</v>
      </c>
      <c r="G97" s="586">
        <v>0.203</v>
      </c>
      <c r="H97" s="587">
        <f t="shared" si="21"/>
        <v>2.9840999999999998</v>
      </c>
      <c r="I97" s="588"/>
      <c r="J97" s="588">
        <f>H97*1.15*12</f>
        <v>41.18057999999999</v>
      </c>
      <c r="K97" s="519"/>
      <c r="L97" s="400" t="s">
        <v>470</v>
      </c>
      <c r="M97" s="866"/>
    </row>
    <row r="98" spans="1:13" s="512" customFormat="1" ht="15">
      <c r="A98" s="454">
        <v>8</v>
      </c>
      <c r="B98" s="589" t="s">
        <v>398</v>
      </c>
      <c r="C98" s="456"/>
      <c r="D98" s="456"/>
      <c r="E98" s="457">
        <f t="shared" si="20"/>
        <v>3.45</v>
      </c>
      <c r="F98" s="590">
        <v>3.45</v>
      </c>
      <c r="G98" s="586"/>
      <c r="H98" s="587">
        <f t="shared" si="21"/>
        <v>2.415</v>
      </c>
      <c r="I98" s="588"/>
      <c r="J98" s="588">
        <f>H98*1.15*4</f>
        <v>11.109</v>
      </c>
      <c r="K98" s="519"/>
      <c r="L98" s="400" t="s">
        <v>470</v>
      </c>
      <c r="M98" s="866"/>
    </row>
    <row r="99" spans="1:13" ht="15">
      <c r="A99" s="454">
        <v>9</v>
      </c>
      <c r="B99" s="591" t="s">
        <v>377</v>
      </c>
      <c r="C99" s="456"/>
      <c r="D99" s="456"/>
      <c r="E99" s="457">
        <f t="shared" si="20"/>
        <v>3.848</v>
      </c>
      <c r="F99" s="590">
        <v>3.63</v>
      </c>
      <c r="G99" s="586">
        <v>0.218</v>
      </c>
      <c r="H99" s="587">
        <f t="shared" si="21"/>
        <v>2.6935999999999996</v>
      </c>
      <c r="I99" s="588"/>
      <c r="J99" s="588">
        <f>H99*1.15*4</f>
        <v>12.390559999999997</v>
      </c>
      <c r="K99" s="463"/>
      <c r="L99" s="400" t="s">
        <v>470</v>
      </c>
      <c r="M99" s="866"/>
    </row>
    <row r="100" spans="1:13" ht="15">
      <c r="A100" s="476">
        <v>10</v>
      </c>
      <c r="B100" s="592" t="s">
        <v>550</v>
      </c>
      <c r="C100" s="533"/>
      <c r="D100" s="533"/>
      <c r="E100" s="479">
        <f t="shared" si="20"/>
        <v>3.45</v>
      </c>
      <c r="F100" s="593">
        <v>3.45</v>
      </c>
      <c r="G100" s="594"/>
      <c r="H100" s="595">
        <f t="shared" si="21"/>
        <v>2.415</v>
      </c>
      <c r="I100" s="596"/>
      <c r="J100" s="597">
        <f>H100*1.15*4</f>
        <v>11.109</v>
      </c>
      <c r="K100" s="598"/>
      <c r="L100" s="565" t="s">
        <v>470</v>
      </c>
      <c r="M100" s="867"/>
    </row>
    <row r="101" spans="1:13" ht="15">
      <c r="A101" s="429" t="s">
        <v>548</v>
      </c>
      <c r="B101" s="331" t="s">
        <v>551</v>
      </c>
      <c r="C101" s="429">
        <v>11</v>
      </c>
      <c r="D101" s="429">
        <v>1</v>
      </c>
      <c r="E101" s="599">
        <f>E102</f>
        <v>2.06</v>
      </c>
      <c r="F101" s="429">
        <f>F102</f>
        <v>2.06</v>
      </c>
      <c r="G101" s="429"/>
      <c r="H101" s="600">
        <f>H102</f>
        <v>1.442</v>
      </c>
      <c r="I101" s="601"/>
      <c r="J101" s="602">
        <f>J102</f>
        <v>19.8996</v>
      </c>
      <c r="K101" s="601"/>
      <c r="L101" s="429"/>
      <c r="M101" s="603"/>
    </row>
    <row r="102" spans="1:13" ht="30">
      <c r="A102" s="604">
        <v>1</v>
      </c>
      <c r="B102" s="605" t="s">
        <v>552</v>
      </c>
      <c r="C102" s="606"/>
      <c r="D102" s="606"/>
      <c r="E102" s="607">
        <f>F102+G102</f>
        <v>2.06</v>
      </c>
      <c r="F102" s="604">
        <v>2.06</v>
      </c>
      <c r="G102" s="608"/>
      <c r="H102" s="609">
        <f>E102*0.7</f>
        <v>1.442</v>
      </c>
      <c r="I102" s="610"/>
      <c r="J102" s="610">
        <f>H102*1.15*12</f>
        <v>19.8996</v>
      </c>
      <c r="K102" s="610"/>
      <c r="L102" s="611" t="s">
        <v>553</v>
      </c>
      <c r="M102" s="612" t="s">
        <v>537</v>
      </c>
    </row>
    <row r="103" ht="15">
      <c r="A103" s="613"/>
    </row>
    <row r="104" spans="1:10" ht="15">
      <c r="A104" s="613"/>
      <c r="H104" s="614"/>
      <c r="I104" s="614"/>
      <c r="J104" s="614"/>
    </row>
    <row r="105" spans="8:10" ht="15">
      <c r="H105" s="614"/>
      <c r="I105" s="614"/>
      <c r="J105" s="614"/>
    </row>
    <row r="106" spans="8:13" ht="15">
      <c r="H106" s="615"/>
      <c r="I106" s="615"/>
      <c r="J106" s="615"/>
      <c r="K106" s="868"/>
      <c r="L106" s="868"/>
      <c r="M106" s="868"/>
    </row>
  </sheetData>
  <mergeCells count="26">
    <mergeCell ref="A1:C1"/>
    <mergeCell ref="A2:C2"/>
    <mergeCell ref="A3:M3"/>
    <mergeCell ref="A4:M4"/>
    <mergeCell ref="A6:A8"/>
    <mergeCell ref="B6:B8"/>
    <mergeCell ref="C6:C8"/>
    <mergeCell ref="D6:D8"/>
    <mergeCell ref="E6:H6"/>
    <mergeCell ref="L6:M6"/>
    <mergeCell ref="E7:E8"/>
    <mergeCell ref="F7:F8"/>
    <mergeCell ref="G7:G8"/>
    <mergeCell ref="H7:H8"/>
    <mergeCell ref="I7:I8"/>
    <mergeCell ref="J7:J8"/>
    <mergeCell ref="K7:K8"/>
    <mergeCell ref="L7:L8"/>
    <mergeCell ref="M7:M8"/>
    <mergeCell ref="M13:M31"/>
    <mergeCell ref="M33:M46"/>
    <mergeCell ref="M48:M50"/>
    <mergeCell ref="M56:M69"/>
    <mergeCell ref="M71:M89"/>
    <mergeCell ref="M91:M100"/>
    <mergeCell ref="K106:M10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5"/>
  <sheetViews>
    <sheetView workbookViewId="0" topLeftCell="A10">
      <selection activeCell="B19" sqref="B19"/>
    </sheetView>
  </sheetViews>
  <sheetFormatPr defaultColWidth="8.8984375" defaultRowHeight="15"/>
  <cols>
    <col min="1" max="1" width="4.19921875" style="374" customWidth="1"/>
    <col min="2" max="2" width="22.5" style="374" customWidth="1"/>
    <col min="3" max="4" width="7.09765625" style="374" customWidth="1"/>
    <col min="5" max="6" width="6.69921875" style="374" customWidth="1"/>
    <col min="7" max="7" width="6.3984375" style="374" customWidth="1"/>
    <col min="8" max="9" width="6.69921875" style="374" hidden="1" customWidth="1"/>
    <col min="10" max="10" width="9.09765625" style="374" customWidth="1"/>
    <col min="11" max="13" width="10.69921875" style="374" hidden="1" customWidth="1"/>
    <col min="14" max="14" width="8.19921875" style="374" customWidth="1"/>
    <col min="15" max="15" width="19.3984375" style="378" customWidth="1"/>
    <col min="16" max="16" width="30.8984375" style="374" customWidth="1"/>
    <col min="17" max="16384" width="8.8984375" style="374" customWidth="1"/>
  </cols>
  <sheetData>
    <row r="1" spans="1:16" ht="15.75">
      <c r="A1" s="878" t="s">
        <v>437</v>
      </c>
      <c r="B1" s="878"/>
      <c r="C1" s="878"/>
      <c r="D1" s="371"/>
      <c r="E1" s="371"/>
      <c r="F1" s="371"/>
      <c r="G1" s="371"/>
      <c r="H1" s="371"/>
      <c r="I1" s="371"/>
      <c r="J1" s="371"/>
      <c r="K1" s="371"/>
      <c r="L1" s="371"/>
      <c r="M1" s="371"/>
      <c r="N1" s="371"/>
      <c r="O1" s="372"/>
      <c r="P1" s="373" t="s">
        <v>476</v>
      </c>
    </row>
    <row r="2" spans="1:16" ht="15.75">
      <c r="A2" s="879" t="s">
        <v>477</v>
      </c>
      <c r="B2" s="879"/>
      <c r="C2" s="879"/>
      <c r="O2" s="372"/>
      <c r="P2" s="372"/>
    </row>
    <row r="3" spans="1:16" ht="15.75">
      <c r="A3" s="905" t="s">
        <v>478</v>
      </c>
      <c r="B3" s="905"/>
      <c r="C3" s="905"/>
      <c r="D3" s="905"/>
      <c r="E3" s="905"/>
      <c r="F3" s="905"/>
      <c r="G3" s="905"/>
      <c r="H3" s="905"/>
      <c r="I3" s="905"/>
      <c r="J3" s="905"/>
      <c r="K3" s="905"/>
      <c r="L3" s="905"/>
      <c r="M3" s="905"/>
      <c r="N3" s="905"/>
      <c r="O3" s="905"/>
      <c r="P3" s="905"/>
    </row>
    <row r="4" spans="1:16" ht="15.75">
      <c r="A4" s="905" t="s">
        <v>674</v>
      </c>
      <c r="B4" s="905"/>
      <c r="C4" s="905"/>
      <c r="D4" s="905"/>
      <c r="E4" s="905"/>
      <c r="F4" s="905"/>
      <c r="G4" s="905"/>
      <c r="H4" s="905"/>
      <c r="I4" s="905"/>
      <c r="J4" s="905"/>
      <c r="K4" s="905"/>
      <c r="L4" s="905"/>
      <c r="M4" s="905"/>
      <c r="N4" s="905"/>
      <c r="O4" s="905"/>
      <c r="P4" s="905"/>
    </row>
    <row r="5" spans="1:16" ht="15">
      <c r="A5" s="375"/>
      <c r="B5" s="375"/>
      <c r="C5" s="375"/>
      <c r="D5" s="375"/>
      <c r="E5" s="375"/>
      <c r="F5" s="375"/>
      <c r="G5" s="375"/>
      <c r="H5" s="375"/>
      <c r="I5" s="375"/>
      <c r="J5" s="375"/>
      <c r="K5" s="375"/>
      <c r="L5" s="375"/>
      <c r="M5" s="375"/>
      <c r="N5" s="375"/>
      <c r="O5" s="375"/>
      <c r="P5" s="375"/>
    </row>
    <row r="6" spans="1:16" ht="15">
      <c r="A6" s="376"/>
      <c r="B6" s="377"/>
      <c r="C6" s="375"/>
      <c r="E6" s="375"/>
      <c r="F6" s="375"/>
      <c r="G6" s="375"/>
      <c r="H6" s="375"/>
      <c r="I6" s="375"/>
      <c r="P6" s="278" t="s">
        <v>440</v>
      </c>
    </row>
    <row r="7" spans="1:16" ht="33" customHeight="1">
      <c r="A7" s="906" t="s">
        <v>441</v>
      </c>
      <c r="B7" s="906" t="s">
        <v>479</v>
      </c>
      <c r="C7" s="893" t="s">
        <v>480</v>
      </c>
      <c r="D7" s="893" t="s">
        <v>481</v>
      </c>
      <c r="E7" s="889" t="s">
        <v>675</v>
      </c>
      <c r="F7" s="890"/>
      <c r="G7" s="890"/>
      <c r="H7" s="890"/>
      <c r="I7" s="890"/>
      <c r="J7" s="891" t="s">
        <v>482</v>
      </c>
      <c r="K7" s="270"/>
      <c r="L7" s="270"/>
      <c r="M7" s="270"/>
      <c r="N7" s="891" t="s">
        <v>483</v>
      </c>
      <c r="O7" s="892" t="s">
        <v>12</v>
      </c>
      <c r="P7" s="892"/>
    </row>
    <row r="8" spans="1:16" ht="25.5" customHeight="1">
      <c r="A8" s="907"/>
      <c r="B8" s="907"/>
      <c r="C8" s="894"/>
      <c r="D8" s="894"/>
      <c r="E8" s="893" t="s">
        <v>484</v>
      </c>
      <c r="F8" s="854" t="s">
        <v>485</v>
      </c>
      <c r="G8" s="854"/>
      <c r="H8" s="854"/>
      <c r="I8" s="854"/>
      <c r="J8" s="891"/>
      <c r="K8" s="896" t="s">
        <v>443</v>
      </c>
      <c r="L8" s="899" t="s">
        <v>486</v>
      </c>
      <c r="M8" s="902" t="s">
        <v>487</v>
      </c>
      <c r="N8" s="891"/>
      <c r="O8" s="854" t="s">
        <v>488</v>
      </c>
      <c r="P8" s="854" t="s">
        <v>450</v>
      </c>
    </row>
    <row r="9" spans="1:16" ht="45" customHeight="1">
      <c r="A9" s="907"/>
      <c r="B9" s="907"/>
      <c r="C9" s="894"/>
      <c r="D9" s="894"/>
      <c r="E9" s="894"/>
      <c r="F9" s="854" t="s">
        <v>676</v>
      </c>
      <c r="G9" s="854"/>
      <c r="H9" s="854" t="s">
        <v>489</v>
      </c>
      <c r="I9" s="854"/>
      <c r="J9" s="891"/>
      <c r="K9" s="897"/>
      <c r="L9" s="900"/>
      <c r="M9" s="903"/>
      <c r="N9" s="891"/>
      <c r="O9" s="854"/>
      <c r="P9" s="854"/>
    </row>
    <row r="10" spans="1:16" ht="103.5" customHeight="1">
      <c r="A10" s="908"/>
      <c r="B10" s="908"/>
      <c r="C10" s="895"/>
      <c r="D10" s="895"/>
      <c r="E10" s="895"/>
      <c r="F10" s="379" t="s">
        <v>484</v>
      </c>
      <c r="G10" s="379" t="s">
        <v>490</v>
      </c>
      <c r="H10" s="379" t="s">
        <v>484</v>
      </c>
      <c r="I10" s="379" t="s">
        <v>490</v>
      </c>
      <c r="J10" s="891"/>
      <c r="K10" s="898"/>
      <c r="L10" s="901"/>
      <c r="M10" s="904"/>
      <c r="N10" s="891"/>
      <c r="O10" s="854"/>
      <c r="P10" s="854"/>
    </row>
    <row r="11" spans="1:16" s="384" customFormat="1" ht="18" customHeight="1">
      <c r="A11" s="380" t="s">
        <v>13</v>
      </c>
      <c r="B11" s="381" t="s">
        <v>14</v>
      </c>
      <c r="C11" s="382">
        <v>1</v>
      </c>
      <c r="D11" s="382">
        <v>2</v>
      </c>
      <c r="E11" s="382">
        <v>3</v>
      </c>
      <c r="F11" s="382">
        <v>4</v>
      </c>
      <c r="G11" s="382">
        <v>5</v>
      </c>
      <c r="H11" s="382">
        <v>6</v>
      </c>
      <c r="I11" s="382">
        <v>7</v>
      </c>
      <c r="J11" s="382">
        <v>7</v>
      </c>
      <c r="K11" s="382"/>
      <c r="L11" s="382"/>
      <c r="M11" s="382"/>
      <c r="N11" s="382">
        <v>8</v>
      </c>
      <c r="O11" s="382">
        <v>9</v>
      </c>
      <c r="P11" s="383">
        <v>10</v>
      </c>
    </row>
    <row r="12" spans="1:16" s="384" customFormat="1" ht="15" customHeight="1">
      <c r="A12" s="385"/>
      <c r="B12" s="269" t="s">
        <v>418</v>
      </c>
      <c r="C12" s="386">
        <f>C13+C15</f>
        <v>41</v>
      </c>
      <c r="D12" s="386">
        <f aca="true" t="shared" si="0" ref="D12:N12">D13+D15</f>
        <v>3</v>
      </c>
      <c r="E12" s="386">
        <f t="shared" si="0"/>
        <v>0</v>
      </c>
      <c r="F12" s="386">
        <f t="shared" si="0"/>
        <v>0</v>
      </c>
      <c r="G12" s="386">
        <f t="shared" si="0"/>
        <v>0</v>
      </c>
      <c r="H12" s="386">
        <f t="shared" si="0"/>
        <v>0</v>
      </c>
      <c r="I12" s="386">
        <f t="shared" si="0"/>
        <v>0</v>
      </c>
      <c r="J12" s="387">
        <f t="shared" si="0"/>
        <v>34.5</v>
      </c>
      <c r="K12" s="386">
        <f t="shared" si="0"/>
        <v>0</v>
      </c>
      <c r="L12" s="386">
        <f t="shared" si="0"/>
        <v>0</v>
      </c>
      <c r="M12" s="386">
        <f t="shared" si="0"/>
        <v>0</v>
      </c>
      <c r="N12" s="386">
        <f t="shared" si="0"/>
        <v>0</v>
      </c>
      <c r="O12" s="269"/>
      <c r="P12" s="388"/>
    </row>
    <row r="13" spans="1:16" s="384" customFormat="1" ht="15" customHeight="1">
      <c r="A13" s="389" t="s">
        <v>49</v>
      </c>
      <c r="B13" s="390" t="s">
        <v>468</v>
      </c>
      <c r="C13" s="391">
        <f>C14</f>
        <v>23</v>
      </c>
      <c r="D13" s="391">
        <f aca="true" t="shared" si="1" ref="D13:N13">D14</f>
        <v>1</v>
      </c>
      <c r="E13" s="391">
        <f t="shared" si="1"/>
        <v>0</v>
      </c>
      <c r="F13" s="391">
        <f t="shared" si="1"/>
        <v>0</v>
      </c>
      <c r="G13" s="391">
        <f t="shared" si="1"/>
        <v>0</v>
      </c>
      <c r="H13" s="391">
        <f t="shared" si="1"/>
        <v>0</v>
      </c>
      <c r="I13" s="391">
        <f t="shared" si="1"/>
        <v>0</v>
      </c>
      <c r="J13" s="392">
        <f t="shared" si="1"/>
        <v>11.5</v>
      </c>
      <c r="K13" s="391">
        <f t="shared" si="1"/>
        <v>0</v>
      </c>
      <c r="L13" s="391">
        <f t="shared" si="1"/>
        <v>0</v>
      </c>
      <c r="M13" s="391">
        <f t="shared" si="1"/>
        <v>0</v>
      </c>
      <c r="N13" s="391">
        <f t="shared" si="1"/>
        <v>0</v>
      </c>
      <c r="O13" s="393"/>
      <c r="P13" s="394"/>
    </row>
    <row r="14" spans="1:16" s="401" customFormat="1" ht="34.5" customHeight="1">
      <c r="A14" s="395">
        <v>1</v>
      </c>
      <c r="B14" s="396" t="s">
        <v>92</v>
      </c>
      <c r="C14" s="397">
        <v>23</v>
      </c>
      <c r="D14" s="397">
        <v>1</v>
      </c>
      <c r="E14" s="397">
        <v>0</v>
      </c>
      <c r="F14" s="397">
        <v>0</v>
      </c>
      <c r="G14" s="397">
        <v>0</v>
      </c>
      <c r="H14" s="397"/>
      <c r="I14" s="397"/>
      <c r="J14" s="398">
        <v>11.5</v>
      </c>
      <c r="K14" s="398"/>
      <c r="L14" s="398"/>
      <c r="M14" s="398"/>
      <c r="N14" s="399"/>
      <c r="O14" s="400" t="s">
        <v>463</v>
      </c>
      <c r="P14" s="316" t="s">
        <v>491</v>
      </c>
    </row>
    <row r="15" spans="1:16" s="401" customFormat="1" ht="15" customHeight="1">
      <c r="A15" s="402" t="s">
        <v>50</v>
      </c>
      <c r="B15" s="403" t="s">
        <v>469</v>
      </c>
      <c r="C15" s="404">
        <v>18</v>
      </c>
      <c r="D15" s="404">
        <v>2</v>
      </c>
      <c r="E15" s="404">
        <f aca="true" t="shared" si="2" ref="E15:J15">SUM(E16:E17)</f>
        <v>0</v>
      </c>
      <c r="F15" s="404">
        <f t="shared" si="2"/>
        <v>0</v>
      </c>
      <c r="G15" s="404">
        <f t="shared" si="2"/>
        <v>0</v>
      </c>
      <c r="H15" s="404">
        <f t="shared" si="2"/>
        <v>0</v>
      </c>
      <c r="I15" s="404">
        <f t="shared" si="2"/>
        <v>0</v>
      </c>
      <c r="J15" s="405">
        <f t="shared" si="2"/>
        <v>23</v>
      </c>
      <c r="K15" s="406"/>
      <c r="L15" s="406"/>
      <c r="M15" s="406"/>
      <c r="N15" s="406"/>
      <c r="O15" s="404"/>
      <c r="P15" s="404"/>
    </row>
    <row r="16" spans="1:16" s="401" customFormat="1" ht="23.25" customHeight="1">
      <c r="A16" s="395">
        <v>1</v>
      </c>
      <c r="B16" s="407" t="s">
        <v>390</v>
      </c>
      <c r="C16" s="404"/>
      <c r="D16" s="404"/>
      <c r="E16" s="404"/>
      <c r="F16" s="404"/>
      <c r="G16" s="404"/>
      <c r="H16" s="404"/>
      <c r="I16" s="404"/>
      <c r="J16" s="398">
        <v>11.5</v>
      </c>
      <c r="K16" s="408"/>
      <c r="L16" s="408"/>
      <c r="M16" s="408"/>
      <c r="N16" s="409"/>
      <c r="O16" s="322" t="s">
        <v>470</v>
      </c>
      <c r="P16" s="864" t="s">
        <v>492</v>
      </c>
    </row>
    <row r="17" spans="1:16" s="401" customFormat="1" ht="24.75" customHeight="1">
      <c r="A17" s="395">
        <v>2</v>
      </c>
      <c r="B17" s="407" t="s">
        <v>395</v>
      </c>
      <c r="C17" s="404"/>
      <c r="D17" s="404"/>
      <c r="E17" s="404"/>
      <c r="F17" s="404"/>
      <c r="G17" s="404"/>
      <c r="H17" s="404"/>
      <c r="I17" s="404"/>
      <c r="J17" s="398">
        <v>11.5</v>
      </c>
      <c r="K17" s="406"/>
      <c r="L17" s="406"/>
      <c r="M17" s="406"/>
      <c r="N17" s="406"/>
      <c r="O17" s="322" t="s">
        <v>470</v>
      </c>
      <c r="P17" s="855"/>
    </row>
    <row r="18" spans="1:16" s="416" customFormat="1" ht="15" customHeight="1">
      <c r="A18" s="410"/>
      <c r="B18" s="411"/>
      <c r="C18" s="412"/>
      <c r="D18" s="412"/>
      <c r="E18" s="412"/>
      <c r="F18" s="412"/>
      <c r="G18" s="412"/>
      <c r="H18" s="412"/>
      <c r="I18" s="412"/>
      <c r="J18" s="413"/>
      <c r="K18" s="413"/>
      <c r="L18" s="413"/>
      <c r="M18" s="413"/>
      <c r="N18" s="413"/>
      <c r="O18" s="414"/>
      <c r="P18" s="415"/>
    </row>
    <row r="19" spans="1:16" ht="15">
      <c r="A19" s="417"/>
      <c r="B19" s="418"/>
      <c r="C19" s="418"/>
      <c r="D19" s="418"/>
      <c r="E19" s="418"/>
      <c r="F19" s="418"/>
      <c r="G19" s="418"/>
      <c r="H19" s="419"/>
      <c r="I19" s="418"/>
      <c r="J19" s="420"/>
      <c r="K19" s="420"/>
      <c r="L19" s="420"/>
      <c r="M19" s="420"/>
      <c r="N19" s="420"/>
      <c r="O19" s="421"/>
      <c r="P19" s="422"/>
    </row>
    <row r="23" spans="14:16" ht="15">
      <c r="N23" s="882"/>
      <c r="O23" s="882"/>
      <c r="P23" s="882"/>
    </row>
    <row r="24" spans="14:16" ht="15">
      <c r="N24" s="882"/>
      <c r="O24" s="882"/>
      <c r="P24" s="882"/>
    </row>
    <row r="25" spans="14:16" ht="15">
      <c r="N25" s="868"/>
      <c r="O25" s="868"/>
      <c r="P25" s="868"/>
    </row>
  </sheetData>
  <mergeCells count="25">
    <mergeCell ref="F9:G9"/>
    <mergeCell ref="H9:I9"/>
    <mergeCell ref="A1:C1"/>
    <mergeCell ref="A2:C2"/>
    <mergeCell ref="A3:P3"/>
    <mergeCell ref="A4:P4"/>
    <mergeCell ref="A7:A10"/>
    <mergeCell ref="B7:B10"/>
    <mergeCell ref="C7:C10"/>
    <mergeCell ref="D7:D10"/>
    <mergeCell ref="E7:I7"/>
    <mergeCell ref="J7:J10"/>
    <mergeCell ref="N7:N10"/>
    <mergeCell ref="O7:P7"/>
    <mergeCell ref="E8:E10"/>
    <mergeCell ref="F8:I8"/>
    <mergeCell ref="K8:K10"/>
    <mergeCell ref="L8:L10"/>
    <mergeCell ref="M8:M10"/>
    <mergeCell ref="O8:O10"/>
    <mergeCell ref="N23:P23"/>
    <mergeCell ref="N24:P24"/>
    <mergeCell ref="N25:P25"/>
    <mergeCell ref="P8:P10"/>
    <mergeCell ref="P16:P1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31"/>
  <sheetViews>
    <sheetView workbookViewId="0" topLeftCell="A1">
      <selection activeCell="E7" sqref="E7"/>
    </sheetView>
  </sheetViews>
  <sheetFormatPr defaultColWidth="13" defaultRowHeight="15"/>
  <cols>
    <col min="1" max="1" width="5.19921875" style="337" customWidth="1"/>
    <col min="2" max="2" width="22.59765625" style="281" customWidth="1"/>
    <col min="3" max="3" width="9.69921875" style="281" customWidth="1"/>
    <col min="4" max="5" width="11.69921875" style="280" customWidth="1"/>
    <col min="6" max="6" width="11.69921875" style="277" customWidth="1"/>
    <col min="7" max="7" width="12.69921875" style="281" customWidth="1"/>
    <col min="8" max="8" width="13.8984375" style="281" hidden="1" customWidth="1"/>
    <col min="9" max="9" width="15.09765625" style="281" customWidth="1"/>
    <col min="10" max="10" width="14.09765625" style="277" hidden="1" customWidth="1"/>
    <col min="11" max="11" width="19.8984375" style="277" customWidth="1"/>
    <col min="12" max="12" width="23.19921875" style="277" customWidth="1"/>
    <col min="13" max="16384" width="13" style="277" customWidth="1"/>
  </cols>
  <sheetData>
    <row r="1" spans="1:12" ht="15.75" customHeight="1">
      <c r="A1" s="878" t="s">
        <v>437</v>
      </c>
      <c r="B1" s="878"/>
      <c r="C1" s="878"/>
      <c r="D1" s="273"/>
      <c r="E1" s="274"/>
      <c r="F1" s="275"/>
      <c r="G1" s="276"/>
      <c r="H1" s="276"/>
      <c r="I1" s="276"/>
      <c r="L1" s="278" t="s">
        <v>438</v>
      </c>
    </row>
    <row r="2" spans="1:4" ht="18" customHeight="1">
      <c r="A2" s="879" t="s">
        <v>439</v>
      </c>
      <c r="B2" s="879"/>
      <c r="C2" s="879"/>
      <c r="D2" s="279"/>
    </row>
    <row r="3" spans="1:12" ht="51.75" customHeight="1">
      <c r="A3" s="916" t="s">
        <v>673</v>
      </c>
      <c r="B3" s="916"/>
      <c r="C3" s="916"/>
      <c r="D3" s="916"/>
      <c r="E3" s="916"/>
      <c r="F3" s="916"/>
      <c r="G3" s="916"/>
      <c r="H3" s="916"/>
      <c r="I3" s="916"/>
      <c r="J3" s="916"/>
      <c r="K3" s="916"/>
      <c r="L3" s="282"/>
    </row>
    <row r="4" spans="1:12" ht="15">
      <c r="A4" s="917"/>
      <c r="B4" s="917"/>
      <c r="C4" s="917"/>
      <c r="D4" s="917"/>
      <c r="E4" s="917"/>
      <c r="F4" s="917"/>
      <c r="G4" s="917"/>
      <c r="H4" s="917"/>
      <c r="I4" s="917"/>
      <c r="J4" s="917"/>
      <c r="K4" s="917"/>
      <c r="L4" s="282"/>
    </row>
    <row r="5" spans="1:12" ht="16.5" customHeight="1">
      <c r="A5" s="283"/>
      <c r="B5" s="276"/>
      <c r="C5" s="276"/>
      <c r="D5" s="274"/>
      <c r="E5" s="274"/>
      <c r="F5" s="275"/>
      <c r="G5" s="276"/>
      <c r="H5" s="276"/>
      <c r="I5" s="276"/>
      <c r="L5" s="278" t="s">
        <v>440</v>
      </c>
    </row>
    <row r="6" spans="1:12" ht="39.75" customHeight="1">
      <c r="A6" s="911" t="s">
        <v>441</v>
      </c>
      <c r="B6" s="911" t="s">
        <v>442</v>
      </c>
      <c r="C6" s="911" t="s">
        <v>443</v>
      </c>
      <c r="D6" s="911" t="s">
        <v>444</v>
      </c>
      <c r="E6" s="911"/>
      <c r="F6" s="911"/>
      <c r="G6" s="915" t="s">
        <v>445</v>
      </c>
      <c r="H6" s="915" t="s">
        <v>446</v>
      </c>
      <c r="I6" s="915" t="s">
        <v>447</v>
      </c>
      <c r="J6" s="915" t="s">
        <v>448</v>
      </c>
      <c r="K6" s="909" t="s">
        <v>449</v>
      </c>
      <c r="L6" s="911" t="s">
        <v>450</v>
      </c>
    </row>
    <row r="7" spans="1:12" ht="57" customHeight="1">
      <c r="A7" s="911"/>
      <c r="B7" s="911"/>
      <c r="C7" s="911"/>
      <c r="D7" s="286" t="s">
        <v>451</v>
      </c>
      <c r="E7" s="286" t="s">
        <v>452</v>
      </c>
      <c r="F7" s="286" t="s">
        <v>453</v>
      </c>
      <c r="G7" s="915"/>
      <c r="H7" s="915"/>
      <c r="I7" s="915"/>
      <c r="J7" s="915"/>
      <c r="K7" s="910"/>
      <c r="L7" s="911"/>
    </row>
    <row r="8" spans="1:13" s="292" customFormat="1" ht="45">
      <c r="A8" s="287" t="s">
        <v>13</v>
      </c>
      <c r="B8" s="287" t="s">
        <v>14</v>
      </c>
      <c r="C8" s="287">
        <v>1</v>
      </c>
      <c r="D8" s="288" t="s">
        <v>454</v>
      </c>
      <c r="E8" s="288" t="s">
        <v>455</v>
      </c>
      <c r="F8" s="288" t="s">
        <v>456</v>
      </c>
      <c r="G8" s="289">
        <v>5</v>
      </c>
      <c r="H8" s="290" t="s">
        <v>457</v>
      </c>
      <c r="I8" s="290" t="s">
        <v>458</v>
      </c>
      <c r="J8" s="289" t="s">
        <v>459</v>
      </c>
      <c r="K8" s="287">
        <v>7</v>
      </c>
      <c r="L8" s="287">
        <v>8</v>
      </c>
      <c r="M8" s="291"/>
    </row>
    <row r="9" spans="1:14" ht="24" customHeight="1">
      <c r="A9" s="284"/>
      <c r="B9" s="284" t="s">
        <v>418</v>
      </c>
      <c r="C9" s="293">
        <f>C10+C15+C17</f>
        <v>10</v>
      </c>
      <c r="D9" s="293">
        <f aca="true" t="shared" si="0" ref="D9:I9">D10+D15+D17</f>
        <v>5</v>
      </c>
      <c r="E9" s="293">
        <f t="shared" si="0"/>
        <v>0</v>
      </c>
      <c r="F9" s="293">
        <f t="shared" si="0"/>
        <v>0</v>
      </c>
      <c r="G9" s="294">
        <f t="shared" si="0"/>
        <v>5</v>
      </c>
      <c r="H9" s="293">
        <f t="shared" si="0"/>
        <v>0</v>
      </c>
      <c r="I9" s="295">
        <f t="shared" si="0"/>
        <v>59.224999999999994</v>
      </c>
      <c r="J9" s="296" t="e">
        <f>SUM(#REF!,#REF!)</f>
        <v>#REF!</v>
      </c>
      <c r="K9" s="297"/>
      <c r="L9" s="297"/>
      <c r="M9" s="298"/>
      <c r="N9" s="298"/>
    </row>
    <row r="10" spans="1:14" ht="24" customHeight="1">
      <c r="A10" s="285" t="s">
        <v>49</v>
      </c>
      <c r="B10" s="299" t="s">
        <v>460</v>
      </c>
      <c r="C10" s="300">
        <f>C11</f>
        <v>3</v>
      </c>
      <c r="D10" s="300">
        <f aca="true" t="shared" si="1" ref="D10:I10">D11</f>
        <v>1.5</v>
      </c>
      <c r="E10" s="300">
        <f t="shared" si="1"/>
        <v>0</v>
      </c>
      <c r="F10" s="300">
        <f t="shared" si="1"/>
        <v>0</v>
      </c>
      <c r="G10" s="301">
        <f t="shared" si="1"/>
        <v>1.5</v>
      </c>
      <c r="H10" s="300">
        <f t="shared" si="1"/>
        <v>0</v>
      </c>
      <c r="I10" s="302">
        <f t="shared" si="1"/>
        <v>20.7</v>
      </c>
      <c r="J10" s="303"/>
      <c r="K10" s="304"/>
      <c r="L10" s="297"/>
      <c r="M10" s="298"/>
      <c r="N10" s="298"/>
    </row>
    <row r="11" spans="1:12" ht="15" customHeight="1">
      <c r="A11" s="284"/>
      <c r="B11" s="305" t="s">
        <v>461</v>
      </c>
      <c r="C11" s="293">
        <v>3</v>
      </c>
      <c r="D11" s="294">
        <f>SUM(D12:D14)</f>
        <v>1.5</v>
      </c>
      <c r="E11" s="294">
        <f>SUM(E12:E14)</f>
        <v>0</v>
      </c>
      <c r="F11" s="294">
        <f>SUM(F12:F14)</f>
        <v>0</v>
      </c>
      <c r="G11" s="294">
        <f>SUM(G12:G14)</f>
        <v>1.5</v>
      </c>
      <c r="H11" s="306"/>
      <c r="I11" s="306">
        <f>SUM(I12:I14)</f>
        <v>20.7</v>
      </c>
      <c r="J11" s="306">
        <f>(G11*1.05*6)+(G11*1.15*6)</f>
        <v>19.8</v>
      </c>
      <c r="K11" s="307"/>
      <c r="L11" s="308"/>
    </row>
    <row r="12" spans="1:12" ht="15" customHeight="1">
      <c r="A12" s="309">
        <v>1</v>
      </c>
      <c r="B12" s="310" t="s">
        <v>462</v>
      </c>
      <c r="C12" s="311"/>
      <c r="D12" s="312">
        <v>0.5</v>
      </c>
      <c r="E12" s="312"/>
      <c r="F12" s="311"/>
      <c r="G12" s="313">
        <f>SUM(D12:F12)</f>
        <v>0.5</v>
      </c>
      <c r="H12" s="314"/>
      <c r="I12" s="314">
        <f>G12*1.15*12</f>
        <v>6.8999999999999995</v>
      </c>
      <c r="J12" s="314">
        <f>(G12*1.05*6)+(G12*1.15*6)</f>
        <v>6.6</v>
      </c>
      <c r="K12" s="315" t="s">
        <v>463</v>
      </c>
      <c r="L12" s="912" t="s">
        <v>464</v>
      </c>
    </row>
    <row r="13" spans="1:12" ht="15" customHeight="1">
      <c r="A13" s="316">
        <v>2</v>
      </c>
      <c r="B13" s="317" t="s">
        <v>465</v>
      </c>
      <c r="C13" s="318"/>
      <c r="D13" s="319">
        <v>0.5</v>
      </c>
      <c r="E13" s="319"/>
      <c r="F13" s="318"/>
      <c r="G13" s="320">
        <f>SUM(D13:F13)</f>
        <v>0.5</v>
      </c>
      <c r="H13" s="321"/>
      <c r="I13" s="321">
        <f>G13*1.15*12</f>
        <v>6.8999999999999995</v>
      </c>
      <c r="J13" s="321"/>
      <c r="K13" s="322" t="s">
        <v>466</v>
      </c>
      <c r="L13" s="913"/>
    </row>
    <row r="14" spans="1:12" ht="15" customHeight="1">
      <c r="A14" s="323">
        <v>3</v>
      </c>
      <c r="B14" s="324" t="s">
        <v>467</v>
      </c>
      <c r="C14" s="325"/>
      <c r="D14" s="326">
        <v>0.5</v>
      </c>
      <c r="E14" s="326"/>
      <c r="F14" s="325"/>
      <c r="G14" s="327">
        <f>SUM(D14:F14)</f>
        <v>0.5</v>
      </c>
      <c r="H14" s="328"/>
      <c r="I14" s="329">
        <f>G14*1.15*12</f>
        <v>6.8999999999999995</v>
      </c>
      <c r="J14" s="328">
        <f>SUM(J15:J19)</f>
        <v>54.25000000000001</v>
      </c>
      <c r="K14" s="330" t="s">
        <v>466</v>
      </c>
      <c r="L14" s="914"/>
    </row>
    <row r="15" spans="1:12" s="337" customFormat="1" ht="15" customHeight="1">
      <c r="A15" s="284" t="s">
        <v>50</v>
      </c>
      <c r="B15" s="331" t="s">
        <v>468</v>
      </c>
      <c r="C15" s="332">
        <v>1</v>
      </c>
      <c r="D15" s="333">
        <f>D16</f>
        <v>0.5</v>
      </c>
      <c r="E15" s="333"/>
      <c r="F15" s="333"/>
      <c r="G15" s="333">
        <f>G16</f>
        <v>0.5</v>
      </c>
      <c r="H15" s="333">
        <f>H16</f>
        <v>0</v>
      </c>
      <c r="I15" s="334">
        <f>I16</f>
        <v>4.0249999999999995</v>
      </c>
      <c r="J15" s="333">
        <f>J16</f>
        <v>4.025</v>
      </c>
      <c r="K15" s="335"/>
      <c r="L15" s="336"/>
    </row>
    <row r="16" spans="1:12" ht="49.5" customHeight="1">
      <c r="A16" s="338">
        <v>1</v>
      </c>
      <c r="B16" s="339" t="s">
        <v>92</v>
      </c>
      <c r="C16" s="340"/>
      <c r="D16" s="341">
        <v>0.5</v>
      </c>
      <c r="E16" s="341"/>
      <c r="F16" s="340"/>
      <c r="G16" s="342">
        <v>0.5</v>
      </c>
      <c r="H16" s="343"/>
      <c r="I16" s="343">
        <f>G16*1.15*7</f>
        <v>4.0249999999999995</v>
      </c>
      <c r="J16" s="344">
        <v>4.025</v>
      </c>
      <c r="K16" s="345" t="s">
        <v>463</v>
      </c>
      <c r="L16" s="346" t="s">
        <v>464</v>
      </c>
    </row>
    <row r="17" spans="1:12" s="337" customFormat="1" ht="15" customHeight="1">
      <c r="A17" s="284" t="s">
        <v>68</v>
      </c>
      <c r="B17" s="331" t="s">
        <v>469</v>
      </c>
      <c r="C17" s="332">
        <v>6</v>
      </c>
      <c r="D17" s="333">
        <f>SUM(D18:D23)</f>
        <v>3</v>
      </c>
      <c r="E17" s="333"/>
      <c r="F17" s="333"/>
      <c r="G17" s="333">
        <f>SUM(G18:G23)</f>
        <v>3</v>
      </c>
      <c r="H17" s="333">
        <f>SUM(H18:H23)</f>
        <v>0</v>
      </c>
      <c r="I17" s="334">
        <f>SUM(I18:I23)</f>
        <v>34.5</v>
      </c>
      <c r="J17" s="347">
        <f>(G17*1.05*6)+(G17*1.15*6)</f>
        <v>39.6</v>
      </c>
      <c r="K17" s="336"/>
      <c r="L17" s="335"/>
    </row>
    <row r="18" spans="1:12" ht="15" customHeight="1">
      <c r="A18" s="309">
        <v>1</v>
      </c>
      <c r="B18" s="348" t="s">
        <v>394</v>
      </c>
      <c r="C18" s="311"/>
      <c r="D18" s="312">
        <v>0.5</v>
      </c>
      <c r="E18" s="312"/>
      <c r="F18" s="311"/>
      <c r="G18" s="313">
        <f aca="true" t="shared" si="2" ref="G18:G23">SUM(D18:F18)</f>
        <v>0.5</v>
      </c>
      <c r="H18" s="314"/>
      <c r="I18" s="314">
        <f>G18*1.15*8</f>
        <v>4.6</v>
      </c>
      <c r="J18" s="314">
        <f>(G18*1.05*6)+(G18*1.15*6)</f>
        <v>6.6</v>
      </c>
      <c r="K18" s="315" t="s">
        <v>470</v>
      </c>
      <c r="L18" s="877" t="s">
        <v>471</v>
      </c>
    </row>
    <row r="19" spans="1:12" ht="15" customHeight="1">
      <c r="A19" s="316">
        <v>2</v>
      </c>
      <c r="B19" s="349" t="s">
        <v>391</v>
      </c>
      <c r="C19" s="318"/>
      <c r="D19" s="319">
        <v>0.5</v>
      </c>
      <c r="E19" s="319"/>
      <c r="F19" s="318"/>
      <c r="G19" s="320">
        <f t="shared" si="2"/>
        <v>0.5</v>
      </c>
      <c r="H19" s="321"/>
      <c r="I19" s="321">
        <f>G19*1.15*12</f>
        <v>6.8999999999999995</v>
      </c>
      <c r="J19" s="321"/>
      <c r="K19" s="322" t="s">
        <v>470</v>
      </c>
      <c r="L19" s="855"/>
    </row>
    <row r="20" spans="1:12" ht="15" customHeight="1">
      <c r="A20" s="316">
        <v>3</v>
      </c>
      <c r="B20" s="349" t="s">
        <v>392</v>
      </c>
      <c r="C20" s="350"/>
      <c r="D20" s="319">
        <v>0.5</v>
      </c>
      <c r="E20" s="351"/>
      <c r="F20" s="350"/>
      <c r="G20" s="320">
        <f t="shared" si="2"/>
        <v>0.5</v>
      </c>
      <c r="H20" s="352"/>
      <c r="I20" s="321">
        <f>G20*1.15*8</f>
        <v>4.6</v>
      </c>
      <c r="J20" s="352">
        <f>SUM(J21:J23)</f>
        <v>19.799999999999997</v>
      </c>
      <c r="K20" s="322" t="s">
        <v>470</v>
      </c>
      <c r="L20" s="855"/>
    </row>
    <row r="21" spans="1:12" ht="15" customHeight="1">
      <c r="A21" s="316">
        <v>4</v>
      </c>
      <c r="B21" s="349" t="s">
        <v>390</v>
      </c>
      <c r="C21" s="318"/>
      <c r="D21" s="319">
        <v>0.5</v>
      </c>
      <c r="E21" s="319"/>
      <c r="F21" s="318"/>
      <c r="G21" s="320">
        <f t="shared" si="2"/>
        <v>0.5</v>
      </c>
      <c r="H21" s="321"/>
      <c r="I21" s="321">
        <f>G21*1.15*8</f>
        <v>4.6</v>
      </c>
      <c r="J21" s="321">
        <f>(G21*1.05*6)+(G21*1.15*6)</f>
        <v>6.6</v>
      </c>
      <c r="K21" s="322" t="s">
        <v>470</v>
      </c>
      <c r="L21" s="855"/>
    </row>
    <row r="22" spans="1:12" ht="15" customHeight="1">
      <c r="A22" s="316">
        <v>5</v>
      </c>
      <c r="B22" s="349" t="s">
        <v>395</v>
      </c>
      <c r="C22" s="318"/>
      <c r="D22" s="319">
        <v>0.5</v>
      </c>
      <c r="E22" s="319"/>
      <c r="F22" s="318"/>
      <c r="G22" s="320">
        <f t="shared" si="2"/>
        <v>0.5</v>
      </c>
      <c r="H22" s="321"/>
      <c r="I22" s="321">
        <f>G22*1.15*12</f>
        <v>6.8999999999999995</v>
      </c>
      <c r="J22" s="321">
        <f>(G22*1.05*6)+(G22*1.15*6)</f>
        <v>6.6</v>
      </c>
      <c r="K22" s="322" t="s">
        <v>470</v>
      </c>
      <c r="L22" s="855"/>
    </row>
    <row r="23" spans="1:12" ht="15" customHeight="1">
      <c r="A23" s="316">
        <v>6</v>
      </c>
      <c r="B23" s="349" t="s">
        <v>378</v>
      </c>
      <c r="C23" s="318"/>
      <c r="D23" s="319">
        <v>0.5</v>
      </c>
      <c r="E23" s="319"/>
      <c r="F23" s="318"/>
      <c r="G23" s="320">
        <f t="shared" si="2"/>
        <v>0.5</v>
      </c>
      <c r="H23" s="321"/>
      <c r="I23" s="321">
        <f>G23*1.15*12</f>
        <v>6.8999999999999995</v>
      </c>
      <c r="J23" s="321">
        <f>(G23*1.05*6)+(G23*1.15*6)</f>
        <v>6.6</v>
      </c>
      <c r="K23" s="322" t="s">
        <v>470</v>
      </c>
      <c r="L23" s="855"/>
    </row>
    <row r="24" spans="1:12" ht="15" customHeight="1">
      <c r="A24" s="353"/>
      <c r="B24" s="354"/>
      <c r="C24" s="355"/>
      <c r="D24" s="355"/>
      <c r="E24" s="356"/>
      <c r="F24" s="356"/>
      <c r="G24" s="357"/>
      <c r="H24" s="358"/>
      <c r="I24" s="358"/>
      <c r="J24" s="358" t="e">
        <f>SUM(#REF!)</f>
        <v>#REF!</v>
      </c>
      <c r="K24" s="359"/>
      <c r="L24" s="359"/>
    </row>
    <row r="25" spans="1:12" ht="15" customHeight="1">
      <c r="A25" s="360"/>
      <c r="B25" s="361"/>
      <c r="C25" s="362"/>
      <c r="D25" s="362"/>
      <c r="E25" s="363"/>
      <c r="F25" s="363"/>
      <c r="G25" s="364"/>
      <c r="H25" s="365"/>
      <c r="I25" s="365"/>
      <c r="J25" s="365"/>
      <c r="K25" s="366"/>
      <c r="L25" s="366"/>
    </row>
    <row r="26" spans="1:12" ht="15" customHeight="1">
      <c r="A26" s="360"/>
      <c r="B26" s="361"/>
      <c r="C26" s="362"/>
      <c r="D26" s="362"/>
      <c r="E26" s="363"/>
      <c r="F26" s="363"/>
      <c r="G26" s="364"/>
      <c r="H26" s="365"/>
      <c r="I26" s="365"/>
      <c r="J26" s="365"/>
      <c r="K26" s="366"/>
      <c r="L26" s="366"/>
    </row>
    <row r="27" spans="1:12" ht="15" customHeight="1">
      <c r="A27" s="360"/>
      <c r="B27" s="361"/>
      <c r="C27" s="362"/>
      <c r="D27" s="362"/>
      <c r="E27" s="363"/>
      <c r="F27" s="363"/>
      <c r="G27" s="364"/>
      <c r="H27" s="365"/>
      <c r="I27" s="365"/>
      <c r="J27" s="365"/>
      <c r="K27" s="366"/>
      <c r="L27" s="366"/>
    </row>
    <row r="28" ht="15">
      <c r="A28" s="367" t="s">
        <v>472</v>
      </c>
    </row>
    <row r="29" spans="2:10" ht="15.75">
      <c r="B29" s="368" t="s">
        <v>473</v>
      </c>
      <c r="H29" s="876"/>
      <c r="I29" s="876"/>
      <c r="J29" s="876"/>
    </row>
    <row r="30" spans="2:10" ht="15.75">
      <c r="B30" s="368" t="s">
        <v>474</v>
      </c>
      <c r="H30" s="876"/>
      <c r="I30" s="876"/>
      <c r="J30" s="876"/>
    </row>
    <row r="31" spans="2:10" ht="15.75">
      <c r="B31" s="368" t="s">
        <v>475</v>
      </c>
      <c r="H31" s="871"/>
      <c r="I31" s="871"/>
      <c r="J31" s="871"/>
    </row>
  </sheetData>
  <mergeCells count="19">
    <mergeCell ref="A1:C1"/>
    <mergeCell ref="A2:C2"/>
    <mergeCell ref="A3:K3"/>
    <mergeCell ref="A4:K4"/>
    <mergeCell ref="A6:A7"/>
    <mergeCell ref="B6:B7"/>
    <mergeCell ref="C6:C7"/>
    <mergeCell ref="D6:F6"/>
    <mergeCell ref="L6:L7"/>
    <mergeCell ref="L12:L14"/>
    <mergeCell ref="L18:L23"/>
    <mergeCell ref="G6:G7"/>
    <mergeCell ref="H6:H7"/>
    <mergeCell ref="I6:I7"/>
    <mergeCell ref="J6:J7"/>
    <mergeCell ref="H29:J29"/>
    <mergeCell ref="H30:J30"/>
    <mergeCell ref="H31:J31"/>
    <mergeCell ref="K6:K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21"/>
  <sheetViews>
    <sheetView workbookViewId="0" topLeftCell="A1">
      <selection activeCell="A4" sqref="A4:M4"/>
    </sheetView>
  </sheetViews>
  <sheetFormatPr defaultColWidth="8.796875" defaultRowHeight="15"/>
  <cols>
    <col min="1" max="1" width="5.69921875" style="0" customWidth="1"/>
    <col min="2" max="2" width="20.69921875" style="0" customWidth="1"/>
    <col min="4" max="4" width="8.59765625" style="0" customWidth="1"/>
    <col min="9" max="9" width="8.19921875" style="0" customWidth="1"/>
    <col min="11" max="11" width="8" style="0" customWidth="1"/>
    <col min="13" max="13" width="11.19921875" style="0" customWidth="1"/>
  </cols>
  <sheetData>
    <row r="1" spans="1:14" ht="15.75">
      <c r="A1" s="721"/>
      <c r="B1" s="721"/>
      <c r="C1" s="721"/>
      <c r="D1" s="721"/>
      <c r="E1" s="721"/>
      <c r="H1" s="721"/>
      <c r="I1" s="721"/>
      <c r="J1" s="721"/>
      <c r="K1" s="721"/>
      <c r="L1" s="721"/>
      <c r="M1" s="757" t="s">
        <v>581</v>
      </c>
      <c r="N1" s="721"/>
    </row>
    <row r="2" spans="1:14" ht="15.75">
      <c r="A2" s="918" t="s">
        <v>672</v>
      </c>
      <c r="B2" s="918"/>
      <c r="C2" s="918"/>
      <c r="D2" s="918"/>
      <c r="E2" s="918"/>
      <c r="F2" s="918"/>
      <c r="G2" s="918"/>
      <c r="H2" s="721"/>
      <c r="I2" s="721"/>
      <c r="J2" s="721"/>
      <c r="K2" s="721"/>
      <c r="L2" s="721"/>
      <c r="M2" s="721"/>
      <c r="N2" s="722"/>
    </row>
    <row r="3" spans="1:14" ht="15.75">
      <c r="A3" s="721"/>
      <c r="B3" s="721"/>
      <c r="C3" s="721"/>
      <c r="D3" s="721"/>
      <c r="E3" s="721"/>
      <c r="F3" s="721"/>
      <c r="G3" s="721"/>
      <c r="H3" s="721"/>
      <c r="I3" s="721"/>
      <c r="J3" s="721"/>
      <c r="K3" s="721"/>
      <c r="L3" s="721"/>
      <c r="M3" s="721"/>
      <c r="N3" s="722"/>
    </row>
    <row r="4" spans="1:14" ht="15.75" customHeight="1">
      <c r="A4" s="919" t="s">
        <v>607</v>
      </c>
      <c r="B4" s="919"/>
      <c r="C4" s="919"/>
      <c r="D4" s="919"/>
      <c r="E4" s="919"/>
      <c r="F4" s="919"/>
      <c r="G4" s="919"/>
      <c r="H4" s="919"/>
      <c r="I4" s="919"/>
      <c r="J4" s="919"/>
      <c r="K4" s="919"/>
      <c r="L4" s="919"/>
      <c r="M4" s="919"/>
      <c r="N4" s="722"/>
    </row>
    <row r="5" spans="1:14" ht="15.75" customHeight="1">
      <c r="A5" s="758"/>
      <c r="B5" s="758"/>
      <c r="C5" s="758"/>
      <c r="D5" s="758"/>
      <c r="E5" s="758"/>
      <c r="F5" s="758"/>
      <c r="G5" s="758"/>
      <c r="H5" s="758"/>
      <c r="I5" s="758"/>
      <c r="J5" s="758"/>
      <c r="K5" s="758"/>
      <c r="L5" s="758"/>
      <c r="M5" s="758"/>
      <c r="N5" s="722"/>
    </row>
    <row r="6" spans="1:14" s="192" customFormat="1" ht="15.75">
      <c r="A6" s="920" t="s">
        <v>16</v>
      </c>
      <c r="B6" s="753" t="s">
        <v>582</v>
      </c>
      <c r="C6" s="920" t="s">
        <v>584</v>
      </c>
      <c r="D6" s="920"/>
      <c r="E6" s="920" t="s">
        <v>585</v>
      </c>
      <c r="F6" s="920" t="s">
        <v>586</v>
      </c>
      <c r="G6" s="920" t="s">
        <v>587</v>
      </c>
      <c r="H6" s="920" t="s">
        <v>598</v>
      </c>
      <c r="I6" s="920" t="s">
        <v>599</v>
      </c>
      <c r="J6" s="921" t="s">
        <v>605</v>
      </c>
      <c r="K6" s="920" t="s">
        <v>600</v>
      </c>
      <c r="L6" s="921" t="s">
        <v>604</v>
      </c>
      <c r="M6" s="920" t="s">
        <v>601</v>
      </c>
      <c r="N6" s="754"/>
    </row>
    <row r="7" spans="1:14" s="192" customFormat="1" ht="52.5" customHeight="1">
      <c r="A7" s="920"/>
      <c r="B7" s="755"/>
      <c r="C7" s="751" t="s">
        <v>588</v>
      </c>
      <c r="D7" s="751" t="s">
        <v>589</v>
      </c>
      <c r="E7" s="920"/>
      <c r="F7" s="920"/>
      <c r="G7" s="920"/>
      <c r="H7" s="920"/>
      <c r="I7" s="920"/>
      <c r="J7" s="922"/>
      <c r="K7" s="920"/>
      <c r="L7" s="922"/>
      <c r="M7" s="920"/>
      <c r="N7" s="756"/>
    </row>
    <row r="8" spans="1:14" ht="15.75" customHeight="1">
      <c r="A8" s="723">
        <v>1</v>
      </c>
      <c r="B8" s="724" t="s">
        <v>590</v>
      </c>
      <c r="C8" s="728">
        <v>1500</v>
      </c>
      <c r="D8" s="728">
        <v>500</v>
      </c>
      <c r="E8" s="729">
        <v>2000</v>
      </c>
      <c r="F8" s="728">
        <v>200000</v>
      </c>
      <c r="G8" s="730">
        <v>400</v>
      </c>
      <c r="H8" s="731">
        <v>28</v>
      </c>
      <c r="I8" s="731">
        <v>0.612</v>
      </c>
      <c r="J8" s="732">
        <v>2.75</v>
      </c>
      <c r="K8" s="733">
        <v>22.627</v>
      </c>
      <c r="L8" s="733">
        <v>25</v>
      </c>
      <c r="M8" s="734">
        <v>478.98900000000003</v>
      </c>
      <c r="N8" s="721"/>
    </row>
    <row r="9" spans="1:14" ht="15.75" customHeight="1">
      <c r="A9" s="725">
        <v>2</v>
      </c>
      <c r="B9" s="726" t="s">
        <v>591</v>
      </c>
      <c r="C9" s="729">
        <v>2000</v>
      </c>
      <c r="D9" s="736">
        <v>200</v>
      </c>
      <c r="E9" s="729">
        <v>2200</v>
      </c>
      <c r="F9" s="729">
        <v>200000</v>
      </c>
      <c r="G9" s="727">
        <v>440</v>
      </c>
      <c r="H9" s="731">
        <v>30.8</v>
      </c>
      <c r="I9" s="731">
        <v>0.6731999999999999</v>
      </c>
      <c r="J9" s="731"/>
      <c r="K9" s="727"/>
      <c r="L9" s="727"/>
      <c r="M9" s="734">
        <v>471.4732</v>
      </c>
      <c r="N9" s="721"/>
    </row>
    <row r="10" spans="1:14" ht="15.75" customHeight="1">
      <c r="A10" s="723">
        <v>3</v>
      </c>
      <c r="B10" s="726" t="s">
        <v>592</v>
      </c>
      <c r="C10" s="729">
        <v>1176</v>
      </c>
      <c r="D10" s="736"/>
      <c r="E10" s="729">
        <v>1176</v>
      </c>
      <c r="F10" s="729">
        <v>200000</v>
      </c>
      <c r="G10" s="727">
        <v>235.2</v>
      </c>
      <c r="H10" s="731">
        <v>16.464000000000002</v>
      </c>
      <c r="I10" s="731">
        <v>0.35985599999999995</v>
      </c>
      <c r="J10" s="731"/>
      <c r="K10" s="727"/>
      <c r="L10" s="727"/>
      <c r="M10" s="734">
        <v>252.023856</v>
      </c>
      <c r="N10" s="737"/>
    </row>
    <row r="11" spans="1:14" ht="15.75" customHeight="1">
      <c r="A11" s="725">
        <v>4</v>
      </c>
      <c r="B11" s="726" t="s">
        <v>593</v>
      </c>
      <c r="C11" s="729">
        <v>2000</v>
      </c>
      <c r="D11" s="736"/>
      <c r="E11" s="729">
        <v>2000</v>
      </c>
      <c r="F11" s="729">
        <v>200000</v>
      </c>
      <c r="G11" s="727">
        <v>400</v>
      </c>
      <c r="H11" s="731">
        <v>28</v>
      </c>
      <c r="I11" s="731">
        <v>0.612</v>
      </c>
      <c r="J11" s="731"/>
      <c r="K11" s="727"/>
      <c r="L11" s="727"/>
      <c r="M11" s="734">
        <v>428.612</v>
      </c>
      <c r="N11" s="721"/>
    </row>
    <row r="12" spans="1:14" ht="15.75" customHeight="1">
      <c r="A12" s="723">
        <v>5</v>
      </c>
      <c r="B12" s="726" t="s">
        <v>594</v>
      </c>
      <c r="C12" s="735">
        <v>1342.38</v>
      </c>
      <c r="D12" s="738">
        <v>875.5</v>
      </c>
      <c r="E12" s="729">
        <v>2217.88</v>
      </c>
      <c r="F12" s="729">
        <v>200000</v>
      </c>
      <c r="G12" s="727">
        <v>443.576</v>
      </c>
      <c r="H12" s="731">
        <v>31.050320000000003</v>
      </c>
      <c r="I12" s="731">
        <v>0.67867128</v>
      </c>
      <c r="J12" s="731">
        <v>12.19834</v>
      </c>
      <c r="K12" s="734">
        <v>100.36794152000002</v>
      </c>
      <c r="L12" s="734">
        <v>110.894</v>
      </c>
      <c r="M12" s="734">
        <v>698.7652728</v>
      </c>
      <c r="N12" s="737"/>
    </row>
    <row r="13" spans="1:14" ht="15.75" customHeight="1">
      <c r="A13" s="725">
        <v>6</v>
      </c>
      <c r="B13" s="726" t="s">
        <v>603</v>
      </c>
      <c r="C13" s="735">
        <v>1500</v>
      </c>
      <c r="D13" s="736">
        <v>500</v>
      </c>
      <c r="E13" s="729">
        <v>2000</v>
      </c>
      <c r="F13" s="729">
        <v>200000</v>
      </c>
      <c r="G13" s="727">
        <v>400</v>
      </c>
      <c r="H13" s="731">
        <v>28</v>
      </c>
      <c r="I13" s="731">
        <v>0.612</v>
      </c>
      <c r="J13" s="731"/>
      <c r="K13" s="727"/>
      <c r="L13" s="727"/>
      <c r="M13" s="734">
        <v>428.612</v>
      </c>
      <c r="N13" s="721"/>
    </row>
    <row r="14" spans="1:14" ht="15.75" customHeight="1">
      <c r="A14" s="723">
        <v>7</v>
      </c>
      <c r="B14" s="726" t="s">
        <v>595</v>
      </c>
      <c r="C14" s="735">
        <v>2725.07</v>
      </c>
      <c r="D14" s="739">
        <v>659.6</v>
      </c>
      <c r="E14" s="735">
        <v>3384.67</v>
      </c>
      <c r="F14" s="729">
        <v>200000</v>
      </c>
      <c r="G14" s="727">
        <v>676.934</v>
      </c>
      <c r="H14" s="731">
        <v>47.385380000000005</v>
      </c>
      <c r="I14" s="731">
        <v>1.0357090199999999</v>
      </c>
      <c r="J14" s="731"/>
      <c r="K14" s="734">
        <v>29.85</v>
      </c>
      <c r="L14" s="734"/>
      <c r="M14" s="734">
        <v>755.2050890200001</v>
      </c>
      <c r="N14" s="721"/>
    </row>
    <row r="15" spans="1:14" ht="15.75" customHeight="1">
      <c r="A15" s="725">
        <v>8</v>
      </c>
      <c r="B15" s="726" t="s">
        <v>596</v>
      </c>
      <c r="C15" s="735">
        <v>2463.4</v>
      </c>
      <c r="D15" s="725"/>
      <c r="E15" s="740">
        <v>2463.4</v>
      </c>
      <c r="F15" s="729">
        <v>200000</v>
      </c>
      <c r="G15" s="727">
        <v>492.68</v>
      </c>
      <c r="H15" s="731">
        <v>34.4876</v>
      </c>
      <c r="I15" s="731">
        <v>0.7538003999999999</v>
      </c>
      <c r="J15" s="731"/>
      <c r="K15" s="734"/>
      <c r="L15" s="734"/>
      <c r="M15" s="734">
        <v>527.9214004</v>
      </c>
      <c r="N15" s="721"/>
    </row>
    <row r="16" spans="1:14" ht="15.75" customHeight="1">
      <c r="A16" s="723">
        <v>9</v>
      </c>
      <c r="B16" s="741" t="s">
        <v>606</v>
      </c>
      <c r="C16" s="735">
        <v>5865.8</v>
      </c>
      <c r="D16" s="725"/>
      <c r="E16" s="740">
        <v>5865.8</v>
      </c>
      <c r="F16" s="729">
        <v>200000</v>
      </c>
      <c r="G16" s="727">
        <v>1173.16</v>
      </c>
      <c r="H16" s="731">
        <v>82.12120000000002</v>
      </c>
      <c r="I16" s="731">
        <v>1.7949348</v>
      </c>
      <c r="J16" s="731"/>
      <c r="K16" s="727"/>
      <c r="L16" s="727"/>
      <c r="M16" s="734">
        <v>1257.0761348</v>
      </c>
      <c r="N16" s="721"/>
    </row>
    <row r="17" spans="1:14" ht="15.75" customHeight="1">
      <c r="A17" s="725">
        <v>10</v>
      </c>
      <c r="B17" s="726" t="s">
        <v>602</v>
      </c>
      <c r="C17" s="735">
        <v>555.12</v>
      </c>
      <c r="D17" s="725"/>
      <c r="E17" s="735">
        <v>555.12</v>
      </c>
      <c r="F17" s="729">
        <v>200000</v>
      </c>
      <c r="G17" s="727">
        <v>111.024</v>
      </c>
      <c r="H17" s="731">
        <v>7.771680000000001</v>
      </c>
      <c r="I17" s="731">
        <v>0.16986672</v>
      </c>
      <c r="J17" s="731"/>
      <c r="K17" s="727"/>
      <c r="L17" s="727"/>
      <c r="M17" s="734">
        <v>118.96554672</v>
      </c>
      <c r="N17" s="721"/>
    </row>
    <row r="18" spans="1:14" ht="15.75" customHeight="1">
      <c r="A18" s="742">
        <v>11</v>
      </c>
      <c r="B18" s="743" t="s">
        <v>597</v>
      </c>
      <c r="C18" s="744">
        <v>1011.5</v>
      </c>
      <c r="D18" s="745"/>
      <c r="E18" s="746">
        <v>1011.5</v>
      </c>
      <c r="F18" s="747">
        <v>200000</v>
      </c>
      <c r="G18" s="748">
        <v>202.3</v>
      </c>
      <c r="H18" s="749">
        <v>14.161000000000001</v>
      </c>
      <c r="I18" s="749">
        <v>0.309519</v>
      </c>
      <c r="J18" s="749"/>
      <c r="K18" s="748"/>
      <c r="L18" s="748"/>
      <c r="M18" s="750">
        <v>216.770519</v>
      </c>
      <c r="N18" s="721"/>
    </row>
    <row r="19" spans="1:14" ht="15.75" customHeight="1">
      <c r="A19" s="751"/>
      <c r="B19" s="751" t="s">
        <v>583</v>
      </c>
      <c r="C19" s="752">
        <v>22139.27</v>
      </c>
      <c r="D19" s="752">
        <v>2735.1</v>
      </c>
      <c r="E19" s="752">
        <v>24874.37</v>
      </c>
      <c r="F19" s="752"/>
      <c r="G19" s="752">
        <v>4974.874000000001</v>
      </c>
      <c r="H19" s="752">
        <v>348.24118</v>
      </c>
      <c r="I19" s="752">
        <v>7.61155722</v>
      </c>
      <c r="J19" s="752">
        <v>14.94834</v>
      </c>
      <c r="K19" s="752">
        <v>152.84494152000002</v>
      </c>
      <c r="L19" s="752">
        <v>135.894</v>
      </c>
      <c r="M19" s="752">
        <v>5634.41401874</v>
      </c>
      <c r="N19" s="721"/>
    </row>
    <row r="20" spans="1:14" ht="15">
      <c r="A20" s="722"/>
      <c r="B20" s="722"/>
      <c r="C20" s="722"/>
      <c r="D20" s="722"/>
      <c r="E20" s="722"/>
      <c r="F20" s="722"/>
      <c r="G20" s="722"/>
      <c r="H20" s="722"/>
      <c r="I20" s="722"/>
      <c r="J20" s="722"/>
      <c r="K20" s="722"/>
      <c r="L20" s="722"/>
      <c r="M20" s="722"/>
      <c r="N20" s="722"/>
    </row>
    <row r="21" spans="1:14" ht="15.75">
      <c r="A21" s="919"/>
      <c r="B21" s="919"/>
      <c r="C21" s="919"/>
      <c r="D21" s="919"/>
      <c r="E21" s="919"/>
      <c r="F21" s="919"/>
      <c r="G21" s="919"/>
      <c r="H21" s="721"/>
      <c r="I21" s="721"/>
      <c r="J21" s="721"/>
      <c r="K21" s="721"/>
      <c r="L21" s="721"/>
      <c r="M21" s="737"/>
      <c r="N21" s="721"/>
    </row>
  </sheetData>
  <sheetProtection/>
  <mergeCells count="14">
    <mergeCell ref="K6:K7"/>
    <mergeCell ref="M6:M7"/>
    <mergeCell ref="L6:L7"/>
    <mergeCell ref="J6:J7"/>
    <mergeCell ref="A2:G2"/>
    <mergeCell ref="A4:M4"/>
    <mergeCell ref="A21:G21"/>
    <mergeCell ref="A6:A7"/>
    <mergeCell ref="C6:D6"/>
    <mergeCell ref="E6:E7"/>
    <mergeCell ref="F6:F7"/>
    <mergeCell ref="G6:G7"/>
    <mergeCell ref="H6:H7"/>
    <mergeCell ref="I6:I7"/>
  </mergeCells>
  <printOptions/>
  <pageMargins left="0.25" right="0.25" top="0.5"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G26"/>
  <sheetViews>
    <sheetView workbookViewId="0" topLeftCell="A1">
      <selection activeCell="E10" sqref="E9:E10"/>
    </sheetView>
  </sheetViews>
  <sheetFormatPr defaultColWidth="8.796875" defaultRowHeight="15"/>
  <cols>
    <col min="1" max="1" width="5.8984375" style="1" customWidth="1"/>
    <col min="2" max="2" width="24.19921875" style="1" customWidth="1"/>
    <col min="3" max="3" width="7.5" style="1" customWidth="1"/>
    <col min="4" max="4" width="12.59765625" style="1" customWidth="1"/>
    <col min="5" max="5" width="9" style="1" customWidth="1"/>
    <col min="6" max="6" width="10" style="1" customWidth="1"/>
    <col min="7" max="7" width="9.5" style="1" bestFit="1" customWidth="1"/>
    <col min="8" max="16384" width="9" style="1" customWidth="1"/>
  </cols>
  <sheetData>
    <row r="1" spans="1:7" s="11" customFormat="1" ht="15.75">
      <c r="A1" s="924" t="s">
        <v>671</v>
      </c>
      <c r="B1" s="924"/>
      <c r="C1" s="924"/>
      <c r="D1" s="924"/>
      <c r="E1" s="924"/>
      <c r="F1" s="924"/>
      <c r="G1" s="924"/>
    </row>
    <row r="2" spans="1:7" ht="15.75">
      <c r="A2" s="923" t="s">
        <v>640</v>
      </c>
      <c r="B2" s="923"/>
      <c r="C2" s="923"/>
      <c r="D2" s="923"/>
      <c r="E2" s="923"/>
      <c r="F2" s="923"/>
      <c r="G2" s="923"/>
    </row>
    <row r="3" ht="15.75">
      <c r="G3" s="1" t="s">
        <v>115</v>
      </c>
    </row>
    <row r="4" spans="1:7" s="272" customFormat="1" ht="15.75">
      <c r="A4" s="271" t="s">
        <v>16</v>
      </c>
      <c r="B4" s="271" t="s">
        <v>652</v>
      </c>
      <c r="C4" s="271" t="s">
        <v>664</v>
      </c>
      <c r="D4" s="271" t="s">
        <v>54</v>
      </c>
      <c r="E4" s="805" t="s">
        <v>653</v>
      </c>
      <c r="F4" s="805" t="s">
        <v>654</v>
      </c>
      <c r="G4" s="805" t="s">
        <v>12</v>
      </c>
    </row>
    <row r="5" spans="1:7" ht="15.75">
      <c r="A5" s="92">
        <v>1</v>
      </c>
      <c r="B5" s="92"/>
      <c r="C5" s="92"/>
      <c r="D5" s="92"/>
      <c r="E5" s="92"/>
      <c r="F5" s="92"/>
      <c r="G5" s="92"/>
    </row>
    <row r="6" spans="1:7" ht="15.75">
      <c r="A6" s="4">
        <v>2</v>
      </c>
      <c r="B6" s="4"/>
      <c r="C6" s="4"/>
      <c r="D6" s="4"/>
      <c r="E6" s="4"/>
      <c r="F6" s="4"/>
      <c r="G6" s="4"/>
    </row>
    <row r="7" spans="1:7" ht="15.75">
      <c r="A7" s="4"/>
      <c r="B7" s="4"/>
      <c r="C7" s="4"/>
      <c r="D7" s="4"/>
      <c r="E7" s="4"/>
      <c r="F7" s="4"/>
      <c r="G7" s="4"/>
    </row>
    <row r="8" spans="1:7" ht="15.75">
      <c r="A8" s="4"/>
      <c r="B8" s="4"/>
      <c r="C8" s="4"/>
      <c r="D8" s="4"/>
      <c r="E8" s="4"/>
      <c r="F8" s="4"/>
      <c r="G8" s="4"/>
    </row>
    <row r="9" spans="1:7" ht="15.75">
      <c r="A9" s="4"/>
      <c r="B9" s="4"/>
      <c r="C9" s="4"/>
      <c r="D9" s="4"/>
      <c r="E9" s="4"/>
      <c r="F9" s="4"/>
      <c r="G9" s="4"/>
    </row>
    <row r="10" spans="1:7" ht="15.75">
      <c r="A10" s="4"/>
      <c r="B10" s="4"/>
      <c r="C10" s="4"/>
      <c r="D10" s="4"/>
      <c r="E10" s="4"/>
      <c r="F10" s="4"/>
      <c r="G10" s="4"/>
    </row>
    <row r="11" spans="1:7" ht="15.75">
      <c r="A11" s="4"/>
      <c r="B11" s="4"/>
      <c r="C11" s="4"/>
      <c r="D11" s="4"/>
      <c r="E11" s="4"/>
      <c r="F11" s="4"/>
      <c r="G11" s="4"/>
    </row>
    <row r="12" spans="1:7" ht="15.75">
      <c r="A12" s="4"/>
      <c r="B12" s="4"/>
      <c r="C12" s="4"/>
      <c r="D12" s="4"/>
      <c r="E12" s="4"/>
      <c r="F12" s="4"/>
      <c r="G12" s="4"/>
    </row>
    <row r="13" spans="1:7" ht="15.75">
      <c r="A13" s="4"/>
      <c r="B13" s="4"/>
      <c r="C13" s="4"/>
      <c r="D13" s="4"/>
      <c r="E13" s="4"/>
      <c r="F13" s="4"/>
      <c r="G13" s="4"/>
    </row>
    <row r="14" spans="1:7" ht="15.75">
      <c r="A14" s="4"/>
      <c r="B14" s="4"/>
      <c r="C14" s="4"/>
      <c r="D14" s="4"/>
      <c r="E14" s="4"/>
      <c r="F14" s="4"/>
      <c r="G14" s="4"/>
    </row>
    <row r="15" spans="1:7" ht="15.75">
      <c r="A15" s="4"/>
      <c r="B15" s="4"/>
      <c r="C15" s="4"/>
      <c r="D15" s="4"/>
      <c r="E15" s="4"/>
      <c r="F15" s="4"/>
      <c r="G15" s="4"/>
    </row>
    <row r="16" spans="1:7" ht="15.75">
      <c r="A16" s="4"/>
      <c r="B16" s="4"/>
      <c r="C16" s="4"/>
      <c r="D16" s="4"/>
      <c r="E16" s="4"/>
      <c r="F16" s="4"/>
      <c r="G16" s="4"/>
    </row>
    <row r="17" spans="1:7" ht="15.75">
      <c r="A17" s="4"/>
      <c r="B17" s="4"/>
      <c r="C17" s="4"/>
      <c r="D17" s="4"/>
      <c r="E17" s="4"/>
      <c r="F17" s="4"/>
      <c r="G17" s="4"/>
    </row>
    <row r="18" spans="1:7" ht="15.75">
      <c r="A18" s="4"/>
      <c r="B18" s="4"/>
      <c r="C18" s="4"/>
      <c r="D18" s="4"/>
      <c r="E18" s="4"/>
      <c r="F18" s="4"/>
      <c r="G18" s="4"/>
    </row>
    <row r="19" spans="1:7" ht="15.75">
      <c r="A19" s="4"/>
      <c r="B19" s="4"/>
      <c r="C19" s="4"/>
      <c r="D19" s="4"/>
      <c r="E19" s="4"/>
      <c r="F19" s="4"/>
      <c r="G19" s="4"/>
    </row>
    <row r="20" spans="1:7" ht="15.75">
      <c r="A20" s="4"/>
      <c r="B20" s="4"/>
      <c r="C20" s="4"/>
      <c r="D20" s="4"/>
      <c r="E20" s="4"/>
      <c r="F20" s="4"/>
      <c r="G20" s="4"/>
    </row>
    <row r="21" spans="1:7" ht="15.75">
      <c r="A21" s="4"/>
      <c r="B21" s="4"/>
      <c r="C21" s="4"/>
      <c r="D21" s="4"/>
      <c r="E21" s="4"/>
      <c r="F21" s="4"/>
      <c r="G21" s="4"/>
    </row>
    <row r="22" spans="1:7" ht="15.75">
      <c r="A22" s="4"/>
      <c r="B22" s="4"/>
      <c r="C22" s="4"/>
      <c r="D22" s="4"/>
      <c r="E22" s="4"/>
      <c r="F22" s="4"/>
      <c r="G22" s="4"/>
    </row>
    <row r="23" spans="1:7" ht="15.75">
      <c r="A23" s="4"/>
      <c r="B23" s="4"/>
      <c r="C23" s="4"/>
      <c r="D23" s="4"/>
      <c r="E23" s="4"/>
      <c r="F23" s="4"/>
      <c r="G23" s="4"/>
    </row>
    <row r="24" spans="1:7" ht="15.75">
      <c r="A24" s="4"/>
      <c r="B24" s="4"/>
      <c r="C24" s="4"/>
      <c r="D24" s="4"/>
      <c r="E24" s="4"/>
      <c r="F24" s="4"/>
      <c r="G24" s="4"/>
    </row>
    <row r="25" spans="1:7" ht="15.75">
      <c r="A25" s="844"/>
      <c r="B25" s="844"/>
      <c r="C25" s="844"/>
      <c r="D25" s="844"/>
      <c r="E25" s="844"/>
      <c r="F25" s="844"/>
      <c r="G25" s="844"/>
    </row>
    <row r="26" spans="1:7" s="11" customFormat="1" ht="15.75">
      <c r="A26" s="845"/>
      <c r="B26" s="845" t="s">
        <v>8</v>
      </c>
      <c r="C26" s="845"/>
      <c r="D26" s="845"/>
      <c r="E26" s="845"/>
      <c r="F26" s="845"/>
      <c r="G26" s="845"/>
    </row>
  </sheetData>
  <mergeCells count="2">
    <mergeCell ref="A2:G2"/>
    <mergeCell ref="A1:G1"/>
  </mergeCells>
  <printOptions/>
  <pageMargins left="0.75" right="0.5" top="0.75" bottom="0.5"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7"/>
  <sheetViews>
    <sheetView workbookViewId="0" topLeftCell="A1">
      <selection activeCell="A1" sqref="A1:I1"/>
    </sheetView>
  </sheetViews>
  <sheetFormatPr defaultColWidth="8.796875" defaultRowHeight="15"/>
  <cols>
    <col min="1" max="1" width="5.8984375" style="1" customWidth="1"/>
    <col min="2" max="2" width="24.19921875" style="1" customWidth="1"/>
    <col min="3" max="3" width="12.59765625" style="1" customWidth="1"/>
    <col min="4" max="4" width="9" style="1" customWidth="1"/>
    <col min="5" max="5" width="10" style="1" customWidth="1"/>
    <col min="6" max="6" width="9.5" style="1" bestFit="1" customWidth="1"/>
    <col min="7" max="7" width="24.69921875" style="1" customWidth="1"/>
    <col min="8" max="16384" width="9" style="1" customWidth="1"/>
  </cols>
  <sheetData>
    <row r="1" spans="1:9" s="11" customFormat="1" ht="15.75">
      <c r="A1" s="924" t="s">
        <v>670</v>
      </c>
      <c r="B1" s="924"/>
      <c r="C1" s="924"/>
      <c r="D1" s="924"/>
      <c r="E1" s="924"/>
      <c r="F1" s="924"/>
      <c r="G1" s="924"/>
      <c r="H1" s="924"/>
      <c r="I1" s="924"/>
    </row>
    <row r="2" ht="15.75">
      <c r="A2" s="1" t="s">
        <v>640</v>
      </c>
    </row>
    <row r="3" spans="9:10" ht="15.75">
      <c r="I3" s="843"/>
      <c r="J3" s="843" t="s">
        <v>440</v>
      </c>
    </row>
    <row r="4" spans="1:10" s="272" customFormat="1" ht="15.75">
      <c r="A4" s="930" t="s">
        <v>16</v>
      </c>
      <c r="B4" s="930" t="s">
        <v>641</v>
      </c>
      <c r="C4" s="930" t="s">
        <v>651</v>
      </c>
      <c r="D4" s="925" t="s">
        <v>643</v>
      </c>
      <c r="E4" s="926"/>
      <c r="F4" s="927"/>
      <c r="G4" s="930" t="s">
        <v>642</v>
      </c>
      <c r="H4" s="925" t="s">
        <v>647</v>
      </c>
      <c r="I4" s="927"/>
      <c r="J4" s="928" t="s">
        <v>650</v>
      </c>
    </row>
    <row r="5" spans="1:10" s="11" customFormat="1" ht="47.25">
      <c r="A5" s="931"/>
      <c r="B5" s="931"/>
      <c r="C5" s="931"/>
      <c r="D5" s="841" t="s">
        <v>646</v>
      </c>
      <c r="E5" s="842" t="s">
        <v>644</v>
      </c>
      <c r="F5" s="842" t="s">
        <v>645</v>
      </c>
      <c r="G5" s="931"/>
      <c r="H5" s="841" t="s">
        <v>648</v>
      </c>
      <c r="I5" s="841" t="s">
        <v>649</v>
      </c>
      <c r="J5" s="929"/>
    </row>
    <row r="6" spans="1:10" ht="15.75">
      <c r="A6" s="92">
        <v>1</v>
      </c>
      <c r="B6" s="92"/>
      <c r="C6" s="92"/>
      <c r="D6" s="92"/>
      <c r="E6" s="92"/>
      <c r="F6" s="92"/>
      <c r="G6" s="92"/>
      <c r="H6" s="92"/>
      <c r="I6" s="92"/>
      <c r="J6" s="92"/>
    </row>
    <row r="7" spans="1:10" ht="15.75">
      <c r="A7" s="4">
        <v>2</v>
      </c>
      <c r="B7" s="4"/>
      <c r="C7" s="4"/>
      <c r="D7" s="4"/>
      <c r="E7" s="4"/>
      <c r="F7" s="4"/>
      <c r="G7" s="4"/>
      <c r="H7" s="4"/>
      <c r="I7" s="4"/>
      <c r="J7" s="4"/>
    </row>
    <row r="8" spans="1:10" ht="15.75">
      <c r="A8" s="4"/>
      <c r="B8" s="4"/>
      <c r="C8" s="4"/>
      <c r="D8" s="4"/>
      <c r="E8" s="4"/>
      <c r="F8" s="4"/>
      <c r="G8" s="4"/>
      <c r="H8" s="4"/>
      <c r="I8" s="4"/>
      <c r="J8" s="4"/>
    </row>
    <row r="9" spans="1:10" ht="15.75">
      <c r="A9" s="4"/>
      <c r="B9" s="4"/>
      <c r="C9" s="4"/>
      <c r="D9" s="4"/>
      <c r="E9" s="4"/>
      <c r="F9" s="4"/>
      <c r="G9" s="4"/>
      <c r="H9" s="4"/>
      <c r="I9" s="4"/>
      <c r="J9" s="4"/>
    </row>
    <row r="10" spans="1:10" ht="15.75">
      <c r="A10" s="4"/>
      <c r="B10" s="4"/>
      <c r="C10" s="4"/>
      <c r="D10" s="4"/>
      <c r="E10" s="4"/>
      <c r="F10" s="4"/>
      <c r="G10" s="4"/>
      <c r="H10" s="4"/>
      <c r="I10" s="4"/>
      <c r="J10" s="4"/>
    </row>
    <row r="11" spans="1:10" ht="15.75">
      <c r="A11" s="4"/>
      <c r="B11" s="4"/>
      <c r="C11" s="4"/>
      <c r="D11" s="4"/>
      <c r="E11" s="4"/>
      <c r="F11" s="4"/>
      <c r="G11" s="4"/>
      <c r="H11" s="4"/>
      <c r="I11" s="4"/>
      <c r="J11" s="4"/>
    </row>
    <row r="12" spans="1:10" ht="15.75">
      <c r="A12" s="4"/>
      <c r="B12" s="4"/>
      <c r="C12" s="4"/>
      <c r="D12" s="4"/>
      <c r="E12" s="4"/>
      <c r="F12" s="4"/>
      <c r="G12" s="4"/>
      <c r="H12" s="4"/>
      <c r="I12" s="4"/>
      <c r="J12" s="4"/>
    </row>
    <row r="13" spans="1:10" ht="15.75">
      <c r="A13" s="4"/>
      <c r="B13" s="4"/>
      <c r="C13" s="4"/>
      <c r="D13" s="4"/>
      <c r="E13" s="4"/>
      <c r="F13" s="4"/>
      <c r="G13" s="4"/>
      <c r="H13" s="4"/>
      <c r="I13" s="4"/>
      <c r="J13" s="4"/>
    </row>
    <row r="14" spans="1:10" ht="15.75">
      <c r="A14" s="4"/>
      <c r="B14" s="4"/>
      <c r="C14" s="4"/>
      <c r="D14" s="4"/>
      <c r="E14" s="4"/>
      <c r="F14" s="4"/>
      <c r="G14" s="4"/>
      <c r="H14" s="4"/>
      <c r="I14" s="4"/>
      <c r="J14" s="4"/>
    </row>
    <row r="15" spans="1:10" ht="15.75">
      <c r="A15" s="4"/>
      <c r="B15" s="4"/>
      <c r="C15" s="4"/>
      <c r="D15" s="4"/>
      <c r="E15" s="4"/>
      <c r="F15" s="4"/>
      <c r="G15" s="4"/>
      <c r="H15" s="4"/>
      <c r="I15" s="4"/>
      <c r="J15" s="4"/>
    </row>
    <row r="16" spans="1:10" ht="15.75">
      <c r="A16" s="4"/>
      <c r="B16" s="4"/>
      <c r="C16" s="4"/>
      <c r="D16" s="4"/>
      <c r="E16" s="4"/>
      <c r="F16" s="4"/>
      <c r="G16" s="4"/>
      <c r="H16" s="4"/>
      <c r="I16" s="4"/>
      <c r="J16" s="4"/>
    </row>
    <row r="17" spans="1:10" ht="15.75">
      <c r="A17" s="4"/>
      <c r="B17" s="4"/>
      <c r="C17" s="4"/>
      <c r="D17" s="4"/>
      <c r="E17" s="4"/>
      <c r="F17" s="4"/>
      <c r="G17" s="4"/>
      <c r="H17" s="4"/>
      <c r="I17" s="4"/>
      <c r="J17" s="4"/>
    </row>
    <row r="18" spans="1:10" ht="15.75">
      <c r="A18" s="4"/>
      <c r="B18" s="4"/>
      <c r="C18" s="4"/>
      <c r="D18" s="4"/>
      <c r="E18" s="4"/>
      <c r="F18" s="4"/>
      <c r="G18" s="4"/>
      <c r="H18" s="4"/>
      <c r="I18" s="4"/>
      <c r="J18" s="4"/>
    </row>
    <row r="19" spans="1:10" ht="15.75">
      <c r="A19" s="4"/>
      <c r="B19" s="4"/>
      <c r="C19" s="4"/>
      <c r="D19" s="4"/>
      <c r="E19" s="4"/>
      <c r="F19" s="4"/>
      <c r="G19" s="4"/>
      <c r="H19" s="4"/>
      <c r="I19" s="4"/>
      <c r="J19" s="4"/>
    </row>
    <row r="20" spans="1:10" ht="15.75">
      <c r="A20" s="4"/>
      <c r="B20" s="4"/>
      <c r="C20" s="4"/>
      <c r="D20" s="4"/>
      <c r="E20" s="4"/>
      <c r="F20" s="4"/>
      <c r="G20" s="4"/>
      <c r="H20" s="4"/>
      <c r="I20" s="4"/>
      <c r="J20" s="4"/>
    </row>
    <row r="21" spans="1:10" ht="15.75">
      <c r="A21" s="4"/>
      <c r="B21" s="4"/>
      <c r="C21" s="4"/>
      <c r="D21" s="4"/>
      <c r="E21" s="4"/>
      <c r="F21" s="4"/>
      <c r="G21" s="4"/>
      <c r="H21" s="4"/>
      <c r="I21" s="4"/>
      <c r="J21" s="4"/>
    </row>
    <row r="22" spans="1:10" ht="15.75">
      <c r="A22" s="4"/>
      <c r="B22" s="4"/>
      <c r="C22" s="4"/>
      <c r="D22" s="4"/>
      <c r="E22" s="4"/>
      <c r="F22" s="4"/>
      <c r="G22" s="4"/>
      <c r="H22" s="4"/>
      <c r="I22" s="4"/>
      <c r="J22" s="4"/>
    </row>
    <row r="23" spans="1:10" ht="15.75">
      <c r="A23" s="4"/>
      <c r="B23" s="4"/>
      <c r="C23" s="4"/>
      <c r="D23" s="4"/>
      <c r="E23" s="4"/>
      <c r="F23" s="4"/>
      <c r="G23" s="4"/>
      <c r="H23" s="4"/>
      <c r="I23" s="4"/>
      <c r="J23" s="4"/>
    </row>
    <row r="24" spans="1:10" ht="15.75">
      <c r="A24" s="4"/>
      <c r="B24" s="4"/>
      <c r="C24" s="4"/>
      <c r="D24" s="4"/>
      <c r="E24" s="4"/>
      <c r="F24" s="4"/>
      <c r="G24" s="4"/>
      <c r="H24" s="4"/>
      <c r="I24" s="4"/>
      <c r="J24" s="4"/>
    </row>
    <row r="25" spans="1:10" ht="15.75">
      <c r="A25" s="4"/>
      <c r="B25" s="4"/>
      <c r="C25" s="4"/>
      <c r="D25" s="4"/>
      <c r="E25" s="4"/>
      <c r="F25" s="4"/>
      <c r="G25" s="4"/>
      <c r="H25" s="4"/>
      <c r="I25" s="4"/>
      <c r="J25" s="4"/>
    </row>
    <row r="26" spans="1:10" ht="15.75">
      <c r="A26" s="4"/>
      <c r="B26" s="4"/>
      <c r="C26" s="4"/>
      <c r="D26" s="4"/>
      <c r="E26" s="4"/>
      <c r="F26" s="4"/>
      <c r="G26" s="4"/>
      <c r="H26" s="4"/>
      <c r="I26" s="4"/>
      <c r="J26" s="4"/>
    </row>
    <row r="27" spans="1:10" ht="15.75">
      <c r="A27" s="155"/>
      <c r="B27" s="155"/>
      <c r="C27" s="155"/>
      <c r="D27" s="155"/>
      <c r="E27" s="155"/>
      <c r="F27" s="155"/>
      <c r="G27" s="155"/>
      <c r="H27" s="155"/>
      <c r="I27" s="155"/>
      <c r="J27" s="155"/>
    </row>
  </sheetData>
  <mergeCells count="8">
    <mergeCell ref="A1:I1"/>
    <mergeCell ref="D4:F4"/>
    <mergeCell ref="H4:I4"/>
    <mergeCell ref="J4:J5"/>
    <mergeCell ref="G4:G5"/>
    <mergeCell ref="B4:B5"/>
    <mergeCell ref="C4:C5"/>
    <mergeCell ref="A4:A5"/>
  </mergeCells>
  <printOptions/>
  <pageMargins left="0.75" right="0.5" top="0.75" bottom="0.5"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I8"/>
  <sheetViews>
    <sheetView workbookViewId="0" topLeftCell="A1">
      <selection activeCell="A3" sqref="A3:I3"/>
    </sheetView>
  </sheetViews>
  <sheetFormatPr defaultColWidth="8.796875" defaultRowHeight="15"/>
  <cols>
    <col min="1" max="9" width="9" style="83" customWidth="1"/>
    <col min="10" max="10" width="12.19921875" style="83" customWidth="1"/>
    <col min="11" max="16384" width="9" style="83" customWidth="1"/>
  </cols>
  <sheetData>
    <row r="2" spans="1:9" s="84" customFormat="1" ht="43.5" customHeight="1">
      <c r="A2" s="932" t="s">
        <v>665</v>
      </c>
      <c r="B2" s="932"/>
      <c r="C2" s="932"/>
      <c r="D2" s="932"/>
      <c r="E2" s="932"/>
      <c r="F2" s="932"/>
      <c r="G2" s="932"/>
      <c r="H2" s="932"/>
      <c r="I2" s="932"/>
    </row>
    <row r="3" spans="1:9" ht="40.5" customHeight="1">
      <c r="A3" s="933" t="s">
        <v>666</v>
      </c>
      <c r="B3" s="933"/>
      <c r="C3" s="933"/>
      <c r="D3" s="933"/>
      <c r="E3" s="933"/>
      <c r="F3" s="933"/>
      <c r="G3" s="933"/>
      <c r="H3" s="933"/>
      <c r="I3" s="933"/>
    </row>
    <row r="4" spans="1:9" ht="40.5" customHeight="1">
      <c r="A4" s="933" t="s">
        <v>667</v>
      </c>
      <c r="B4" s="933"/>
      <c r="C4" s="933"/>
      <c r="D4" s="933"/>
      <c r="E4" s="933"/>
      <c r="F4" s="933"/>
      <c r="G4" s="933"/>
      <c r="H4" s="933"/>
      <c r="I4" s="933"/>
    </row>
    <row r="5" spans="1:9" ht="24" customHeight="1">
      <c r="A5" s="933" t="s">
        <v>76</v>
      </c>
      <c r="B5" s="933"/>
      <c r="C5" s="933"/>
      <c r="D5" s="933"/>
      <c r="E5" s="933"/>
      <c r="F5" s="933"/>
      <c r="G5" s="933"/>
      <c r="H5" s="933"/>
      <c r="I5" s="933"/>
    </row>
    <row r="6" spans="1:9" ht="93.75" customHeight="1">
      <c r="A6" s="933" t="s">
        <v>668</v>
      </c>
      <c r="B6" s="933"/>
      <c r="C6" s="933"/>
      <c r="D6" s="933"/>
      <c r="E6" s="933"/>
      <c r="F6" s="933"/>
      <c r="G6" s="933"/>
      <c r="H6" s="933"/>
      <c r="I6" s="933"/>
    </row>
    <row r="7" spans="1:9" ht="40.5" customHeight="1">
      <c r="A7" s="934" t="s">
        <v>77</v>
      </c>
      <c r="B7" s="934"/>
      <c r="C7" s="934"/>
      <c r="D7" s="934"/>
      <c r="E7" s="934"/>
      <c r="F7" s="934"/>
      <c r="G7" s="934"/>
      <c r="H7" s="934"/>
      <c r="I7" s="934"/>
    </row>
    <row r="8" spans="1:9" ht="73.5" customHeight="1">
      <c r="A8" s="933" t="s">
        <v>669</v>
      </c>
      <c r="B8" s="933"/>
      <c r="C8" s="933"/>
      <c r="D8" s="933"/>
      <c r="E8" s="933"/>
      <c r="F8" s="933"/>
      <c r="G8" s="933"/>
      <c r="H8" s="933"/>
      <c r="I8" s="933"/>
    </row>
  </sheetData>
  <mergeCells count="7">
    <mergeCell ref="A2:I2"/>
    <mergeCell ref="A8:I8"/>
    <mergeCell ref="A3:I3"/>
    <mergeCell ref="A5:I5"/>
    <mergeCell ref="A7:I7"/>
    <mergeCell ref="A6:I6"/>
    <mergeCell ref="A4:I4"/>
  </mergeCells>
  <printOptions/>
  <pageMargins left="0.787401574803149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Nguyen Ba Thang</cp:lastModifiedBy>
  <cp:lastPrinted>2015-07-16T02:12:20Z</cp:lastPrinted>
  <dcterms:created xsi:type="dcterms:W3CDTF">2010-06-21T03:42:41Z</dcterms:created>
  <dcterms:modified xsi:type="dcterms:W3CDTF">2016-07-20T01:55:57Z</dcterms:modified>
  <cp:category/>
  <cp:version/>
  <cp:contentType/>
  <cp:contentStatus/>
</cp:coreProperties>
</file>