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40" windowHeight="6810" tabRatio="604" firstSheet="1" activeTab="4"/>
  </bookViews>
  <sheets>
    <sheet name="ND 116 (8)" sheetId="1" r:id="rId1"/>
    <sheet name="ND 116 ( 8e)" sheetId="2" r:id="rId2"/>
    <sheet name="ND 116 (8c)" sheetId="3" r:id="rId3"/>
    <sheet name="ND 116 ( 8b)" sheetId="4" r:id="rId4"/>
    <sheet name="ND 116 (8a)" sheetId="5" r:id="rId5"/>
    <sheet name="KHOAN QLBVR" sheetId="6" r:id="rId6"/>
    <sheet name="CHI KHÔNG THƯỜNG XUYÊN" sheetId="7" r:id="rId7"/>
    <sheet name="MÔ HÌNH " sheetId="8" r:id="rId8"/>
    <sheet name="BAO CAO BẰNG LỜI" sheetId="9" r:id="rId9"/>
    <sheet name="DT CHI QLNN" sheetId="10" r:id="rId10"/>
    <sheet name="TONG HOP" sheetId="11" r:id="rId11"/>
    <sheet name=" LUONG VA CAC KHOAN DONG GOP " sheetId="12" r:id="rId12"/>
    <sheet name="BHTN" sheetId="13" r:id="rId13"/>
    <sheet name="Chi TX" sheetId="14" r:id="rId14"/>
    <sheet name="CAP UY" sheetId="15" r:id="rId15"/>
    <sheet name="THU PHI LE PHI, KHAC" sheetId="16" r:id="rId16"/>
  </sheets>
  <externalReferences>
    <externalReference r:id="rId19"/>
  </externalReferences>
  <definedNames>
    <definedName name="_xlnm.Print_Titles" localSheetId="15">'THU PHI LE PHI, KHAC'!$A:$B</definedName>
    <definedName name="_xlnm.Print_Titles" localSheetId="10">'TONG HOP'!$A:$B</definedName>
  </definedNames>
  <calcPr fullCalcOnLoad="1"/>
</workbook>
</file>

<file path=xl/sharedStrings.xml><?xml version="1.0" encoding="utf-8"?>
<sst xmlns="http://schemas.openxmlformats.org/spreadsheetml/2006/main" count="816" uniqueCount="451">
  <si>
    <t>Biên chế</t>
  </si>
  <si>
    <t>NGUỒN KINH PHÍ QUẢN LÝ NHÀ NƯỚC</t>
  </si>
  <si>
    <t>ĐVT : đồng</t>
  </si>
  <si>
    <t>Biểu số 03/DT</t>
  </si>
  <si>
    <t>(Dùng cho các đơn vị trực tiếp sử dụng ngân sách)</t>
  </si>
  <si>
    <t xml:space="preserve"> Phụ cấp khu vực</t>
  </si>
  <si>
    <t>Phụ cấp thu hút</t>
  </si>
  <si>
    <t>Tổng cộng</t>
  </si>
  <si>
    <t>SỞ NÔNG NGHIỆP PHÁT TRIỂN NÔNG THÔN</t>
  </si>
  <si>
    <t>SỞ NÔNG NGHIỆP VÀ PHÁT TRIỂN NÔNG THÔN</t>
  </si>
  <si>
    <t>Số lượng cấp ủy viên</t>
  </si>
  <si>
    <t>Ghi chú</t>
  </si>
  <si>
    <t>A</t>
  </si>
  <si>
    <t>B</t>
  </si>
  <si>
    <t>THỦ TRƯỞNG ĐƠN VỊ</t>
  </si>
  <si>
    <t>TT</t>
  </si>
  <si>
    <t>Hệ số Lương</t>
  </si>
  <si>
    <t>Hệ số</t>
  </si>
  <si>
    <t>TỔNG CÁC KHOẢN PHỤ CẤP</t>
  </si>
  <si>
    <t>Hệ số phụ cấp</t>
  </si>
  <si>
    <t>TỔNG LƯƠNG CẤP BẬC CÔNG VIỆC</t>
  </si>
  <si>
    <t>Thành tiền (đồng)</t>
  </si>
  <si>
    <t>Tiền (đồng)</t>
  </si>
  <si>
    <t>Tổng Lương + Phụ cấp  (đồng)</t>
  </si>
  <si>
    <t>TRONG ĐÓ</t>
  </si>
  <si>
    <t>HỌ VÀ TÊN</t>
  </si>
  <si>
    <t>Phụ cấp độc hại</t>
  </si>
  <si>
    <t>Phụ cấp Thâm niên Nghề</t>
  </si>
  <si>
    <t>P/cấp Thâm niên VK</t>
  </si>
  <si>
    <t>Phụ cấp Chức vụ</t>
  </si>
  <si>
    <t>Phụ cấp ưu đãi Ngành</t>
  </si>
  <si>
    <t>TỔNG LƯƠNG VÀ CÁC KHOẢN ĐÓNG GÓP 01 tháng (đồng)</t>
  </si>
  <si>
    <t>3=5+7</t>
  </si>
  <si>
    <t>4=6+8</t>
  </si>
  <si>
    <t>7=9+11+...+23</t>
  </si>
  <si>
    <t>8=10+12+...+24</t>
  </si>
  <si>
    <t>Hệ số phụ cấp/1 tháng</t>
  </si>
  <si>
    <t>Thủ trưởng đơn vị</t>
  </si>
  <si>
    <t xml:space="preserve">
BẢO HIỂM THẤT NGHIỆP 1%,
</t>
  </si>
  <si>
    <t>Biểu số: 01</t>
  </si>
  <si>
    <t>Số tiền Phụ cấp 01 Tháng (đồng)</t>
  </si>
  <si>
    <t>Ngày           tháng   01    năm  2011</t>
  </si>
  <si>
    <t>Lập biểu</t>
  </si>
  <si>
    <t>Kế  toán</t>
  </si>
  <si>
    <t>Kế toán</t>
  </si>
  <si>
    <t>NỘI DUNG</t>
  </si>
  <si>
    <t>Bảo hiểm thất nghiệp</t>
  </si>
  <si>
    <t>Phụ cấp cấp uỷ</t>
  </si>
  <si>
    <t>I</t>
  </si>
  <si>
    <t>II</t>
  </si>
  <si>
    <t>SỰ NGHIỆP ĐÀO TẠO</t>
  </si>
  <si>
    <t>C</t>
  </si>
  <si>
    <t>Đơn vị tính</t>
  </si>
  <si>
    <t>Số lượng</t>
  </si>
  <si>
    <t>Thành tiền</t>
  </si>
  <si>
    <t>Sở Nông nghiệp và Phát triển nông thôn Thừa Thiên Huế</t>
  </si>
  <si>
    <t>ĐVT: 1.000 đ</t>
  </si>
  <si>
    <t>Nội dung</t>
  </si>
  <si>
    <t>Tổng thu</t>
  </si>
  <si>
    <t>Số nộp NS</t>
  </si>
  <si>
    <t>Để lại đơn vị</t>
  </si>
  <si>
    <t>Số tiền</t>
  </si>
  <si>
    <t>% nộp NS</t>
  </si>
  <si>
    <t>Kiểm dịch</t>
  </si>
  <si>
    <t>Kiểm soát giết mổ</t>
  </si>
  <si>
    <t>Khai thác gỗ rừng trồng</t>
  </si>
  <si>
    <t>( Các hoạt động thu chi sự nghiệp)</t>
  </si>
  <si>
    <t>III</t>
  </si>
  <si>
    <t>Thiết kế, Qui hoạch ...</t>
  </si>
  <si>
    <t>Thẩm định TK, DT</t>
  </si>
  <si>
    <t>.......</t>
  </si>
  <si>
    <t>IV</t>
  </si>
  <si>
    <t xml:space="preserve"> ( BAO GỒM PHÍ, LỆ PHÍ, THIẾT KẾ, KHAI THÁC GỖ RỪNG TRỒNG,... )</t>
  </si>
  <si>
    <t>GIAO TỰ CHỦ ( Lương và chi TX)</t>
  </si>
  <si>
    <t>KHÔNG GIAO TỰ CHỦ</t>
  </si>
  <si>
    <t xml:space="preserve">                + Biên chế được cấp có thẩm quyền phê duyệt. </t>
  </si>
  <si>
    <r>
      <t xml:space="preserve">      Các đơn vị lập xong Email về phòng Kế hoạch Tài chính Sở: </t>
    </r>
    <r>
      <rPr>
        <b/>
        <sz val="13"/>
        <rFont val="Times New Roman"/>
        <family val="1"/>
      </rPr>
      <t xml:space="preserve">huulanhue@yahoo.com.vn                                     </t>
    </r>
  </si>
  <si>
    <t>28= 4+27</t>
  </si>
  <si>
    <t>8=10+12+...+24+26</t>
  </si>
  <si>
    <t>29= (28*12thg)</t>
  </si>
  <si>
    <t>26= (25*12thg)</t>
  </si>
  <si>
    <t>Trần Đại Phương</t>
  </si>
  <si>
    <t>Lê Phước Toàn</t>
  </si>
  <si>
    <t>Trần Vũ Lương</t>
  </si>
  <si>
    <t>Nguyễn Mỹ</t>
  </si>
  <si>
    <t>Nguyễn Thanh Nam</t>
  </si>
  <si>
    <t>Nguyễn Thị Minh Hồng</t>
  </si>
  <si>
    <t>Đinh Văn Phú</t>
  </si>
  <si>
    <t>Huỳnh Trí</t>
  </si>
  <si>
    <t>Nguyễn P.Bửu Nguyên</t>
  </si>
  <si>
    <t>Đoàn Văn Độ</t>
  </si>
  <si>
    <t>Hoàng Hậu</t>
  </si>
  <si>
    <t>Dương Văn Hoá</t>
  </si>
  <si>
    <t>Trần Quang Vinh</t>
  </si>
  <si>
    <t>Đặng An Khanh</t>
  </si>
  <si>
    <t>Phan Thế Xuân</t>
  </si>
  <si>
    <t>Trần Quang Tuấn</t>
  </si>
  <si>
    <t>Trần Mạnh Dũng</t>
  </si>
  <si>
    <t>Trần Văn Liêm</t>
  </si>
  <si>
    <t>Trần Đức Hoài</t>
  </si>
  <si>
    <t>Cao Thành Được</t>
  </si>
  <si>
    <r>
      <t>Lưu ý:</t>
    </r>
    <r>
      <rPr>
        <sz val="9"/>
        <rFont val="Times New Roman"/>
        <family val="1"/>
      </rPr>
      <t xml:space="preserve">  + Biểu đăng ký tiền lương lấy cơ sở sẽ thanh toán lương tháng 01 năm 2013 ( Đưa hệ số lương của người sẽ được nâng lương trong tháng 12 năm 2012 và tháng 01 năm 2013 vào biểu này) gồm tất cả các CBVC được Sở giao chỉ tiêu biên chế ( QLNhà nước, Cô</t>
    </r>
  </si>
  <si>
    <r>
      <t xml:space="preserve">              + Các chỉ tiêu tính toán ở Biểu này đã được mặt định bằng công thức ở ví dụ Ông Nguyễn Văn A ( muốn tính các khoản đóng góp trả thay lương bạn chỉ cần bấm vào cột </t>
    </r>
    <r>
      <rPr>
        <b/>
        <sz val="9"/>
        <rFont val="Times New Roman"/>
        <family val="1"/>
      </rPr>
      <t>25</t>
    </r>
    <r>
      <rPr>
        <sz val="9"/>
        <rFont val="Times New Roman"/>
        <family val="1"/>
      </rPr>
      <t xml:space="preserve"> thì sẽ thấy công thức tính xuất hiện)</t>
    </r>
  </si>
  <si>
    <t xml:space="preserve">Tổng hệ số lương và p.cấp  </t>
  </si>
  <si>
    <t xml:space="preserve">         Lập biểu</t>
  </si>
  <si>
    <t>Người lập</t>
  </si>
  <si>
    <t>Truy quét các điểm nóng chặt phá rừng</t>
  </si>
  <si>
    <t>Tu sửa đường ranh cản lửa 35km</t>
  </si>
  <si>
    <t>..</t>
  </si>
  <si>
    <t>Sửa chữa nhà làm việc trụ sở đơn vị - Hạng mục: sửa chữa cơi nới thêm phòng làm việc và để dụng cụ, trang thiết bị PCCCR: 70 m2</t>
  </si>
  <si>
    <t>Hồ Vĩnh Hưng</t>
  </si>
  <si>
    <t>Lê Quang Hùng</t>
  </si>
  <si>
    <t>Lê Nhữ Thắng</t>
  </si>
  <si>
    <t>Dương Văn Hóa</t>
  </si>
  <si>
    <t>ĐVT: Đồng</t>
  </si>
  <si>
    <t>Đơn vị</t>
  </si>
  <si>
    <t>Biên chế+ HĐ 68</t>
  </si>
  <si>
    <t>Định suất / người</t>
  </si>
  <si>
    <t xml:space="preserve"> 19 người</t>
  </si>
  <si>
    <t>20-40 người</t>
  </si>
  <si>
    <t xml:space="preserve"> 41 người</t>
  </si>
  <si>
    <t>01</t>
  </si>
  <si>
    <t>VP KIỂM LÂM</t>
  </si>
  <si>
    <t>02</t>
  </si>
  <si>
    <t>03</t>
  </si>
  <si>
    <t>04</t>
  </si>
  <si>
    <t>05</t>
  </si>
  <si>
    <t>Nguyễn Thanh</t>
  </si>
  <si>
    <t>Trần Đình Huỳnh</t>
  </si>
  <si>
    <t>Hoàng Rê</t>
  </si>
  <si>
    <t>Lê Xuân Bách</t>
  </si>
  <si>
    <t>Hoàng Trọng Quý</t>
  </si>
  <si>
    <t>Nguyễn Đăng Luyện</t>
  </si>
  <si>
    <t>A Nhưng</t>
  </si>
  <si>
    <t>Lê Văn Lục</t>
  </si>
  <si>
    <t>Nguyễn Văn Nam</t>
  </si>
  <si>
    <t>Lê Thanh Tong</t>
  </si>
  <si>
    <t>Huỳnh Đình Thành</t>
  </si>
  <si>
    <t>Nguyễn Văn Quang</t>
  </si>
  <si>
    <t>Trần Văn Minh</t>
  </si>
  <si>
    <t>Nguyễn Văn Lai</t>
  </si>
  <si>
    <t>Lê Văn Kiểu</t>
  </si>
  <si>
    <t>Dương Giáo</t>
  </si>
  <si>
    <t>Lê Hoàng Hởi</t>
  </si>
  <si>
    <t>Hoàng Anh Bứa</t>
  </si>
  <si>
    <t>Lê Văn Thiềm</t>
  </si>
  <si>
    <t>Mai Văn Bình</t>
  </si>
  <si>
    <t>Nguyễn Thảo</t>
  </si>
  <si>
    <t>Lê Ngọc Tuấn</t>
  </si>
  <si>
    <t>Tạ An Nam</t>
  </si>
  <si>
    <t>Lê Văn Thoại</t>
  </si>
  <si>
    <t>Văn Trọng Thành</t>
  </si>
  <si>
    <t>Hà Quốc Hưng</t>
  </si>
  <si>
    <t>Trần Văn Lâm</t>
  </si>
  <si>
    <t>Trần Mạnh Thành</t>
  </si>
  <si>
    <t>Hồ Văn Ôn</t>
  </si>
  <si>
    <t>A Riêng Hôn</t>
  </si>
  <si>
    <t>Trương Công Trung</t>
  </si>
  <si>
    <t>Phạm Bảo Quốc</t>
  </si>
  <si>
    <t>Lý U Ét</t>
  </si>
  <si>
    <t>TỔNG CỘNG</t>
  </si>
  <si>
    <t>Phụ cấp trách nhiệm</t>
  </si>
  <si>
    <t>Sửa chữa xe con UOAT</t>
  </si>
  <si>
    <t>Tiền Lương và các khoán đóng góp</t>
  </si>
  <si>
    <t xml:space="preserve">Kinh phí thực hiện theo Nghị định số 116/2010/NĐ-CP </t>
  </si>
  <si>
    <t>Các khoản
đóng góp
BHXH 18%,
BHYT 3%, KPCĐ 2% = (23%)</t>
  </si>
  <si>
    <t xml:space="preserve">Chi Thường xuyên chưa trừ tiết kiệm 10% </t>
  </si>
  <si>
    <t>SỰ NGHIỆP MANG TÍNH CHẤT XDCB</t>
  </si>
  <si>
    <t>D</t>
  </si>
  <si>
    <t>KINH PHÍ HỖ TRỢ CÓ MỤC TIÊU TỪ NGÂN SÁCH TRUNG ƯƠNG</t>
  </si>
  <si>
    <t>người</t>
  </si>
  <si>
    <t>chiếc</t>
  </si>
  <si>
    <t>km</t>
  </si>
  <si>
    <t>đợt</t>
  </si>
  <si>
    <r>
      <t>m</t>
    </r>
    <r>
      <rPr>
        <vertAlign val="superscript"/>
        <sz val="12"/>
        <rFont val="Times New Roman"/>
        <family val="1"/>
      </rPr>
      <t>2</t>
    </r>
  </si>
  <si>
    <t xml:space="preserve">  UBND TỈNH THỪA THIÊN HUẾ</t>
  </si>
  <si>
    <t>Biểu số 8a</t>
  </si>
  <si>
    <t xml:space="preserve">   SỞ NÔNG NGHIỆP VÀ PTNT</t>
  </si>
  <si>
    <t>ĐVT: Triệu đồng</t>
  </si>
  <si>
    <t>STT</t>
  </si>
  <si>
    <t>Chỉ tiêu</t>
  </si>
  <si>
    <t>Số đối tượng được hưởng</t>
  </si>
  <si>
    <t>Trong đó: đối tượng được hưởng theo từng loại hệ số phụ cấp</t>
  </si>
  <si>
    <t>Tổng hệ số</t>
  </si>
  <si>
    <t>Phụ cấp công tác lâu năm theo mức lương 830</t>
  </si>
  <si>
    <t>Phụ cấp công tác lâu năm theo mức lương 1.150</t>
  </si>
  <si>
    <t>Phụ cấp công tác lâu năm ở vùng khó khăn năm 2013</t>
  </si>
  <si>
    <t>Địa bàn tính hưởng</t>
  </si>
  <si>
    <t>Theo Quyết định</t>
  </si>
  <si>
    <t>0,5</t>
  </si>
  <si>
    <t>0,7</t>
  </si>
  <si>
    <t>1</t>
  </si>
  <si>
    <t>2</t>
  </si>
  <si>
    <t>3</t>
  </si>
  <si>
    <t>4</t>
  </si>
  <si>
    <t>6=Cột 5 x 830 x số tháng hưởng</t>
  </si>
  <si>
    <t>6=Cột 5 x 1.150 x số tháng hưởng</t>
  </si>
  <si>
    <t>8= Cột 5 x lương cơ sở x số tháng hưởng</t>
  </si>
  <si>
    <t>Chi cục Kiểm lâm</t>
  </si>
  <si>
    <t>Hạt KL A Lưới</t>
  </si>
  <si>
    <t>Lê Anh</t>
  </si>
  <si>
    <t>Xã Hồng Hạ</t>
  </si>
  <si>
    <t xml:space="preserve"> Xã 135 theo QĐ số 2405/QĐ-TTg ngày 10/12/2013 của Thủ tướng Chính phủ</t>
  </si>
  <si>
    <t>Phan Thanh Hà</t>
  </si>
  <si>
    <t>Xã Hồng Trung</t>
  </si>
  <si>
    <t>Nguyễn Xuân Trường</t>
  </si>
  <si>
    <t>BQL Rừng PH Sông Bồ</t>
  </si>
  <si>
    <t>BQL Rừng PH Nam Đông</t>
  </si>
  <si>
    <t>Thôn 6 Xã Thượng Long</t>
  </si>
  <si>
    <t xml:space="preserve"> Thôn đặc biệt khó khăn theo QĐ số 582/QĐ-UBDT ngày 18/12/2013 của Ủy ban Dân tộc</t>
  </si>
  <si>
    <t>Ghi chú:</t>
  </si>
  <si>
    <t xml:space="preserve"> - Xã bãi ngang theo QĐ 539/QĐ-TTg ngày 01/4/2013 của Thủ tướng Chính phủ</t>
  </si>
  <si>
    <t xml:space="preserve"> - Xã 135 theo QĐ số 2405/QĐ-TTg ngày 10/12/2013 của Thủ tướng Chính phủ</t>
  </si>
  <si>
    <t xml:space="preserve"> - Thôn đặc biệt khó khăn theo QĐ số 582/QĐ-UBDT ngày 18/12/2013 của Ủy ban Dân tộc</t>
  </si>
  <si>
    <t>Biểu số 8b</t>
  </si>
  <si>
    <t xml:space="preserve">  SỞ NÔNG NGHIỆP VÀ PTNT</t>
  </si>
  <si>
    <t>NHU CẦU KINH PHÍ TRỢ CẤP LẦN ĐẦU VÀ TRỢ CẤP CHUYỂN VÙNG</t>
  </si>
  <si>
    <t>Tên đơn vị</t>
  </si>
  <si>
    <t>Tổng số CBCC,VC theo biên chế được cấp có thẩm quyền giao năm 2014</t>
  </si>
  <si>
    <t>Tổng số đối tượng được hưởng</t>
  </si>
  <si>
    <t>Trợ cấp lần đầu theo NĐ 116</t>
  </si>
  <si>
    <t>Trợ cấp chuyển vùng theo NĐ 116</t>
  </si>
  <si>
    <t>Tổng số</t>
  </si>
  <si>
    <t>Chia ra</t>
  </si>
  <si>
    <t>Tổng hệ số lương+phụ cấp chức vụ,thâm niên vượt khung bình quân</t>
  </si>
  <si>
    <t>Số năm công tác bình quân tại vùng ĐBKK</t>
  </si>
  <si>
    <t>Tên xã ĐBKK hoặc thôn, xã (theo NĐ 116)</t>
  </si>
  <si>
    <t>Tăng từ 1/7/2013 đến 31/12/2013</t>
  </si>
  <si>
    <t>Trong đó các đối tượng hưởng NĐ 61</t>
  </si>
  <si>
    <t>Xã 135 theo QĐ số 2405/QĐ-TTg ngày 10/12/2013 của Thủ tướng Chính phủ</t>
  </si>
  <si>
    <t>Thôn đặc biệt khó khăn theo QĐ số 582/QĐ-UBDT ngày 18/12/2013 của Ủy ban Dân tộc</t>
  </si>
  <si>
    <t>Biểu số 8c</t>
  </si>
  <si>
    <t>TỔNG HỢP PHỤ CẤP THU HÚT THEO NGHỊ ĐỊNH SỐ 116/2010/NĐ-CP ĐỐI VỚI CÁC ĐƠN VỊ 
KHÔNG THUỘC PHẠM VI NGHỊ ĐỊNH SỐ 61/2006/NĐ-CP VÀ NGHỊ ĐỊNH SỐ 64/2009/NĐ-CP</t>
  </si>
  <si>
    <t>Đối tượng được hưởng phụ cấp thu hút</t>
  </si>
  <si>
    <t xml:space="preserve">Phụ cấp thu hút </t>
  </si>
  <si>
    <t xml:space="preserve">Ghi chú </t>
  </si>
  <si>
    <t>Tổng hệ số lương và phụ cấp</t>
  </si>
  <si>
    <t>Tr. đó tổng hệ số lương ngạch bậc</t>
  </si>
  <si>
    <t>Tổng hệ số  phụ cấp CV, VK</t>
  </si>
  <si>
    <t xml:space="preserve">Tổng hệ số phụ cấp thu hút </t>
  </si>
  <si>
    <t>Phụ cấp thu hút theo mức lương 830</t>
  </si>
  <si>
    <t>Phụ cấp thu hút theo mức lương 1.150</t>
  </si>
  <si>
    <t>Phụ cấp thu hút năm 2013</t>
  </si>
  <si>
    <t>Tên xã ĐBKK hoặc thôn …. Xã</t>
  </si>
  <si>
    <t xml:space="preserve">Quyết định của cơ quan có thẩm quyền công nhận xã, thôn, bản ĐBKK </t>
  </si>
  <si>
    <t>3=4+5</t>
  </si>
  <si>
    <t>6=3*0,7</t>
  </si>
  <si>
    <t>7=6*830 x số tháng được hưởng</t>
  </si>
  <si>
    <t>8=6*1.150 x số tháng được hưởng</t>
  </si>
  <si>
    <t>9=6 x mức lương cơ sở x số tháng được hưởng</t>
  </si>
  <si>
    <t>Võ Bá Toàn</t>
  </si>
  <si>
    <t>Phạm Việt Nam</t>
  </si>
  <si>
    <t>Bùi Văn Sang</t>
  </si>
  <si>
    <t>Hồ Xuân Duyệt</t>
  </si>
  <si>
    <t>Nguyễn Công Bắc</t>
  </si>
  <si>
    <t>Xã Hương Nguyên</t>
  </si>
  <si>
    <t>Nguyễn Quang Hải</t>
  </si>
  <si>
    <t>Trần Quốc  Bảo</t>
  </si>
  <si>
    <t>Hồ Xuân Lim</t>
  </si>
  <si>
    <t>Lê Duy Phan</t>
  </si>
  <si>
    <t>Hồ Văn Nhuận</t>
  </si>
  <si>
    <t>Lê Đình Phúc</t>
  </si>
  <si>
    <t>Đoàn Quyết Thắng</t>
  </si>
  <si>
    <t>Lê Văn Tám</t>
  </si>
  <si>
    <t>Hoàng Thanh Cương</t>
  </si>
  <si>
    <t>Hoàng Vui</t>
  </si>
  <si>
    <t>Hạt KL KBT Sao La</t>
  </si>
  <si>
    <t>Cao Ngọc Thành</t>
  </si>
  <si>
    <t>Phạm Văn Tâm</t>
  </si>
  <si>
    <t>Lê Văn Tú</t>
  </si>
  <si>
    <t>Lê Thanh Hướng</t>
  </si>
  <si>
    <t>Phạm Văn Thăng</t>
  </si>
  <si>
    <t>Hạt KL Phú Vang</t>
  </si>
  <si>
    <t>Bùi Văn Phận</t>
  </si>
  <si>
    <t>Xã Vinh An</t>
  </si>
  <si>
    <t xml:space="preserve"> Xã bãi ngang theo QĐ 539/QĐ-TTg ngày 01/4/2013 của Thủ tướng Chính phủ</t>
  </si>
  <si>
    <t>Cao Ngọc Minh</t>
  </si>
  <si>
    <t>Lê Thanh Phương</t>
  </si>
  <si>
    <t>BQL Khu bảo tồn Sao la</t>
  </si>
  <si>
    <t>V</t>
  </si>
  <si>
    <t>BQL Rừng PH A Lưới</t>
  </si>
  <si>
    <t>Xã A Roàng</t>
  </si>
  <si>
    <t>Dương Công Sử</t>
  </si>
  <si>
    <t>Đinh Y Nóc</t>
  </si>
  <si>
    <t>Văn Hữu Chánh</t>
  </si>
  <si>
    <t>Trần Viết Tỵ</t>
  </si>
  <si>
    <t>VI</t>
  </si>
  <si>
    <t>Lê Trung Đức</t>
  </si>
  <si>
    <t>Trần Xuân Vĩnh</t>
  </si>
  <si>
    <t>BQL Rừng PH Bắc Hải Vân</t>
  </si>
  <si>
    <t>Nguyễn Hồng Linh</t>
  </si>
  <si>
    <t>Xã Lộc Vĩnh</t>
  </si>
  <si>
    <t>UBND TỈNH THỪA THIÊN HUẾ</t>
  </si>
  <si>
    <t>Biểu 8e</t>
  </si>
  <si>
    <t>NHU CẦU KINH PHÍ TRỢ CẤP THAM QUAN, HỌC TẬP VÀ THANH TOÁN TIỀN TÀU XE THEO NGHỊ ĐỊNH SỐ 116/2010/NĐ-CP 
KHÔNG THUỘC PHẠM VI NGHỊ ĐỊNH SỐ 61/2006/NĐ-CP VÀ NGHỊ ĐỊNH SỐ 64/2009/NĐ-CP</t>
  </si>
  <si>
    <t>Đv: triệu đồng.</t>
  </si>
  <si>
    <t>Số TT</t>
  </si>
  <si>
    <t xml:space="preserve">Đơn vị                      Chỉ tiêu </t>
  </si>
  <si>
    <t>Tổng số tiền</t>
  </si>
  <si>
    <t xml:space="preserve">Thanh toán tiền tàu xe </t>
  </si>
  <si>
    <t xml:space="preserve">Trợ cấp tham quan học tập, bồi dưỡng chuyên môn nghiệp vụ </t>
  </si>
  <si>
    <t xml:space="preserve">Số CBCC,VC, người hưởng lương </t>
  </si>
  <si>
    <t xml:space="preserve">Số CBCC,VC, người hưởng lương trong LLVT </t>
  </si>
  <si>
    <t>TỔNG SỐ</t>
  </si>
  <si>
    <t>Nguyễn Văn A</t>
  </si>
  <si>
    <t>Nguyễn Văn B</t>
  </si>
  <si>
    <t>Biểu 8</t>
  </si>
  <si>
    <t xml:space="preserve">TỔNG HỢP KINH PHÍ THỰC HIỆN CHẾ ĐỘ PHỤ CẤP, TRỢ CẤP ĐỐI VỚI </t>
  </si>
  <si>
    <t xml:space="preserve">CÁN BỘ, CÔNG CHỨC, VIÊN CHỨC VÀ NGƯỜI ĐƯỢC HƯỞNG LƯƠNG TRONG LỰC LƯỢNG VŨ TRANG </t>
  </si>
  <si>
    <t>CÔNG TÁC Ở VÙNG CÓ ĐIỀU KIỆN KINH TẾ-XÃ HỘI ĐẶC BIỆT KHÓ KHĂN</t>
  </si>
  <si>
    <t>Phụ cấp công tác lâu năm</t>
  </si>
  <si>
    <t>Trợ cấp lần đầu và trợ cấp chuyển vùng</t>
  </si>
  <si>
    <t>Trợ cấp tiền mua và vận chuyển nước ngọt</t>
  </si>
  <si>
    <t>Trợ cấp một lần khi chuyển công tác ra khỏi vùng có điều kiện KT-XH ĐBKK hoặc nghỉ hưu</t>
  </si>
  <si>
    <t>Số CBCC,VC được hưởng</t>
  </si>
  <si>
    <t>Kế toán trưởng</t>
  </si>
  <si>
    <t>GIÁM ĐỐC</t>
  </si>
  <si>
    <t>Nguyễn Hữu Lân</t>
  </si>
  <si>
    <t>Nguyễn Thị Cảnh</t>
  </si>
  <si>
    <t>Phụ lục 10</t>
  </si>
  <si>
    <t>Đơn vị</t>
  </si>
  <si>
    <t>Cộng</t>
  </si>
  <si>
    <t>Hoạt động lâm sinh</t>
  </si>
  <si>
    <t>Tổng khối lượng (ha)</t>
  </si>
  <si>
    <t>Đơn giá   (đ)</t>
  </si>
  <si>
    <t>Thành tiền (trđ)</t>
  </si>
  <si>
    <t>QLBVR (ha)</t>
  </si>
  <si>
    <t>Khoanh nuôi (ha)</t>
  </si>
  <si>
    <t>BQL RPH Sông Bồ</t>
  </si>
  <si>
    <t>BQL RPH Bắc Hải Vân</t>
  </si>
  <si>
    <t>BQL RPH Sông Hương</t>
  </si>
  <si>
    <t>BQL RPH Hương Thủy</t>
  </si>
  <si>
    <t>BQL KBTTN Phong Điền</t>
  </si>
  <si>
    <t>BQL RPH A Lưới</t>
  </si>
  <si>
    <t>BQL RPH Nam Đông</t>
  </si>
  <si>
    <t>Công ty LT Tiền Phong</t>
  </si>
  <si>
    <t>Chi phí QLDA</t>
  </si>
  <si>
    <t>Chi phí thẩm định dự toán</t>
  </si>
  <si>
    <t>Chi phí thiết kế</t>
  </si>
  <si>
    <t>Tổng cộng(triệu đồng)</t>
  </si>
  <si>
    <t>Công ty LN Phú Lộc</t>
  </si>
  <si>
    <t>BQL KBT Sao La</t>
  </si>
  <si>
    <t>Chi phí lập hồ sơ khoán ban đầu</t>
  </si>
  <si>
    <t>Chi phí thẩm định thiết kế KT</t>
  </si>
  <si>
    <t>Công ty LN Nam Hòa</t>
  </si>
  <si>
    <t>Kinh phí khoán QLBVR và khoanh nuôi đối với các đơn vị lâm nghiệp theo Quyết định 60/2010/QĐ-TTg</t>
  </si>
  <si>
    <t xml:space="preserve">Để lại đơn vị </t>
  </si>
  <si>
    <t>Biểu số 01/DT</t>
  </si>
  <si>
    <t>Chi thường xuyên chưa trừ tiết kiệm 10%</t>
  </si>
  <si>
    <t xml:space="preserve">Số biên chế được duyệt nhưng chưa tuyển ( dự kiến theo hệ số lương 2,34/biên chế) </t>
  </si>
  <si>
    <t>Các khoản phụ cấp, trợ cấp, các chế độ, chính sách ngoài quỹ lương (Phụ cấp cấp uỷ)</t>
  </si>
  <si>
    <t>Chi cục Quản lý CLNLS và TS</t>
  </si>
  <si>
    <t>Quỹ lương, phụ cấp và các khoản đóng góp</t>
  </si>
  <si>
    <t>Định mức chi thường xuyên cho số biên chế được giao</t>
  </si>
  <si>
    <t>Bổ sung ngoài định mức chi thường xuyên</t>
  </si>
  <si>
    <t>Số biên chế thực có mặt tính đến thời điểm lập dự toán</t>
  </si>
  <si>
    <t>5=6+7</t>
  </si>
  <si>
    <t>11=5+8+9+10</t>
  </si>
  <si>
    <t>Văn phòng Sở</t>
  </si>
  <si>
    <t>Chi cục Phát triển nông thôn</t>
  </si>
  <si>
    <t xml:space="preserve">- CB biên chế </t>
  </si>
  <si>
    <t>- Hợp đồng 68</t>
  </si>
  <si>
    <t xml:space="preserve">Phí và lệ phí </t>
  </si>
  <si>
    <t xml:space="preserve">                                                               Đơn vị báo cáo :  </t>
  </si>
  <si>
    <t xml:space="preserve">                                            Đơn vị:  </t>
  </si>
  <si>
    <t xml:space="preserve">  ĐƠN VỊ : </t>
  </si>
  <si>
    <t xml:space="preserve">                                                                      Đơn vị:  </t>
  </si>
  <si>
    <t>Công chức, viên chức</t>
  </si>
  <si>
    <t>Hợp đồng 68/2000/NĐ-CP</t>
  </si>
  <si>
    <t>Phụ cấp công vụ ( 25%)</t>
  </si>
  <si>
    <t xml:space="preserve">Trần Đức </t>
  </si>
  <si>
    <t xml:space="preserve">Lê Quang </t>
  </si>
  <si>
    <t xml:space="preserve">Trần Đại </t>
  </si>
  <si>
    <t>Tổng số CBCC,VC theo biên chế được cấp có thẩm quyền giao năm 2016</t>
  </si>
  <si>
    <t>Đơn vị:</t>
  </si>
  <si>
    <t>Tên mô hình</t>
  </si>
  <si>
    <t>Giải pháp đầu tư</t>
  </si>
  <si>
    <t>Quy mô</t>
  </si>
  <si>
    <t>Số con/hộ</t>
  </si>
  <si>
    <t>Số lồng/hộ</t>
  </si>
  <si>
    <t>Diện tích/hộ; số hộ</t>
  </si>
  <si>
    <t>Kinh phí đầu tư</t>
  </si>
  <si>
    <t>Nhà nước hỗ trợ</t>
  </si>
  <si>
    <t>Nhân dân đóng góp</t>
  </si>
  <si>
    <t>Hiệu quả kinh tế</t>
  </si>
  <si>
    <t>Địa điểm đầu tư(xã)</t>
  </si>
  <si>
    <t>Hạng mục</t>
  </si>
  <si>
    <t>Đơn giá</t>
  </si>
  <si>
    <t xml:space="preserve">Thành tiền </t>
  </si>
  <si>
    <t xml:space="preserve">Đơn vị: </t>
  </si>
  <si>
    <t>QUẢN LÝ HÀNH CHÍNH</t>
  </si>
  <si>
    <t>SỰ NGHIỆP NÔNG LÂM TL-TS ( I+II)</t>
  </si>
  <si>
    <t>E</t>
  </si>
  <si>
    <t>Kinh phí di dân</t>
  </si>
  <si>
    <t xml:space="preserve">TỔNG CỘNG </t>
  </si>
  <si>
    <t>ĐVT</t>
  </si>
  <si>
    <t>DANH MỤC CÁC MÔ HÌNH ĐẦU TƯ  HỖ TRỢ PHÁT TRIỂN SẢN XUẤT NÔNG LÂM NGƯ NGHIỆP NĂM 2017</t>
  </si>
  <si>
    <t>DANH MỤC CÁC KHOẢN CHI KHÔNG THƯỜNG XUYÊN NĂM 2017</t>
  </si>
  <si>
    <t>DỰ KIẾN KINH PHÍ QUẢN LÝ VÀ BẢO VỆ RỪNG NĂM 2017</t>
  </si>
  <si>
    <t>NHU CẦU KINH PHÍ PHỤ CẤP CÔNG TÁC LÂU NĂM Ở VÙNG CÓ ĐIỀU KIỆN KINH TẾ XÃ HỘI ĐẶC BIỆT KHÓ KHĂN
THEO NGHỊ ĐỊNH SỐ 116/2010/NĐ-CP NĂM 2017</t>
  </si>
  <si>
    <t>THEO NGHỊ ĐỊNH SỐ 116/2010/NĐ-CP NĂM 2017</t>
  </si>
  <si>
    <t>Trong đó số đối tượng tăng trong năm 2017</t>
  </si>
  <si>
    <t xml:space="preserve">Tăng từ 1/1/2017 </t>
  </si>
  <si>
    <t>NĂM 2017</t>
  </si>
  <si>
    <t xml:space="preserve">Đơn vị:  </t>
  </si>
  <si>
    <t>QUỸ LƯƠNG NĂM 2017 (đồng)</t>
  </si>
  <si>
    <t>TỔNG KINH PHÍ ĐÓNG GÓP BHTN NĂM 2017 (đồng)</t>
  </si>
  <si>
    <t>TỔNG LƯƠNG VÀ CÁC KHOẢN PHỤ CẤP 01/01/2017</t>
  </si>
  <si>
    <t>Ngày 29 tháng 7  năm 2016</t>
  </si>
  <si>
    <t>Kinh doanh, dịch vụ</t>
  </si>
  <si>
    <t>Dịch vụ môi trường rừng</t>
  </si>
  <si>
    <t>Chi cục Kiểm lâm</t>
  </si>
  <si>
    <t>Hạt Kiểm lâm TP Huế</t>
  </si>
  <si>
    <t>Hạt Kiểm lâm Khu BTTN Phong Điền</t>
  </si>
  <si>
    <t>Hạt Kiểm lâm Phú Lộc</t>
  </si>
  <si>
    <t>Hạt Kiểm lâm Nam Đông</t>
  </si>
  <si>
    <t>…</t>
  </si>
  <si>
    <t>Hương Trà, ngày       tháng 9 năm 2016</t>
  </si>
  <si>
    <t>BÁO CÁO KINH PHÍ BẢO HIỂM THẤT NGHIỆP NĂM 2018 (Theo Nghị Định số  127/2008/NĐ-CP)</t>
  </si>
  <si>
    <t>Ngày        tháng 8 năm  2017</t>
  </si>
  <si>
    <t>BẢNG ĐĂNG KÝ TIỀN LƯƠNG VÀ CÁC KHOẢN ĐÓNG GÓP THEO LƯƠNG NĂM 2018 ( Có đến 01-01-2018 theo hệ số thực nhận và biên chế được giao)</t>
  </si>
  <si>
    <t>TỔNG LƯƠNG VÀ CÁC KHOẢN PHỤ CẤP 01/01/2018</t>
  </si>
  <si>
    <t>Ngày       tháng 8 năm  2017</t>
  </si>
  <si>
    <t>TỔNG HỢP CHI THƯỜNG XUYÊN NĂM 2018 ( Có đến 01-01-2018 theo biên chế được giao)</t>
  </si>
  <si>
    <t>TỔNG HỢP KINH PHÍ PHỤ CẤP TRÁCH NHIỆM ĐỐI VỚI CẤP ỦY VIÊN NĂM 2018</t>
  </si>
  <si>
    <t>Tổng phụ cấp năm 2018 (đồng)</t>
  </si>
  <si>
    <t>Thực hiện 7 tháng năm 2017</t>
  </si>
  <si>
    <t>Ước thực hiện năm 2017</t>
  </si>
  <si>
    <t>Dự toán năm 2018</t>
  </si>
  <si>
    <t>Kế hoạch năm 2018</t>
  </si>
  <si>
    <t>Dự toán giao đầu năm 2017 ( không kể CTMTQG, không bao gồm số bổ sung trong năm)</t>
  </si>
  <si>
    <t>Ước thực hiện năm 2017(không kể CTMTQG; bao gồm số bổ sung, số chuyển nguồn năm trước sang)</t>
  </si>
  <si>
    <r>
      <t xml:space="preserve">Ghi chú: </t>
    </r>
    <r>
      <rPr>
        <sz val="12"/>
        <rFont val="Times New Roman"/>
        <family val="1"/>
      </rPr>
      <t>Chi thực hiện các đề án, các nhiệm vụ khác : Cơ sở pháp lý, nêu rõ tổng mức, kinh phí đã bố trí, kinh phí còn phải bố trí, kinh phí bố trí năm 2017 và kế hoạch năm 2018</t>
    </r>
  </si>
  <si>
    <t>Ngày        tháng 8 năm 2017</t>
  </si>
  <si>
    <t>Kế hoạch năm 2019</t>
  </si>
  <si>
    <t>Kế hoạch năm 2020</t>
  </si>
  <si>
    <t>Số biên chế được cấp có thẩm quyền giao năm 2018</t>
  </si>
  <si>
    <t>DỰ TOÁN CHI CƠ QUAN, ĐƠN VỊ NĂM 2018</t>
  </si>
  <si>
    <t>Chi cục Trồng trọt và BVTV</t>
  </si>
  <si>
    <t>Chi cục Thuỷ sản</t>
  </si>
  <si>
    <t xml:space="preserve">Chi cục Thuỷ lợi </t>
  </si>
  <si>
    <t>Huế, ngày       tháng  8 năm 2017</t>
  </si>
  <si>
    <t>Dự toán năm 2019</t>
  </si>
  <si>
    <t>Dự toán năm 2020</t>
  </si>
  <si>
    <t>BÁO CÁO TÌNH HÌNH THỰC HIỆN THU CHI HOẠT ĐỘNG SỰ NGHIỆP VÀ SẢN XUẤT KINH DOANH  NĂM 2017 VÀ KẾ HOẠCH 2018-2020</t>
  </si>
  <si>
    <t>BIỂU TỔNG HỢP DỰ TOÁN THU, CHI NGÂN SÁCH 03 NĂM 2018-2020</t>
  </si>
  <si>
    <t>BÁO CÁO DỰ TOÁN THU, CHI NGÂN SÁCH NĂM 2018</t>
  </si>
  <si>
    <t xml:space="preserve">                + Báo cáo đánh giá tình hình thực hiện nhiệm vụ ngân sách nhà nước năm 2017. </t>
  </si>
  <si>
    <r>
      <t xml:space="preserve">                </t>
    </r>
    <r>
      <rPr>
        <b/>
        <sz val="13"/>
        <rFont val="Times New Roman"/>
        <family val="1"/>
      </rPr>
      <t xml:space="preserve"> Lưu ý : </t>
    </r>
    <r>
      <rPr>
        <sz val="13"/>
        <rFont val="Times New Roman"/>
        <family val="1"/>
      </rPr>
      <t>Tuyệt đối không được đưa vào trong Kế hoạch năm 2018 những đối tượng chưa được cấp có thẩm quyền giao chỉ tiêu biên chế. Hệ số lương tính mức lương hưởng từ 01/01/2018.( Những đối tượng nâng lương thuộc 6 tháng cuối năm 2017 thì dự kiến nâng lương và ghi vào cột ghi chú ). Đối với những đơn vị chưa tuyển dụng đủ số biên chế được cấp có thẩm quyền phê duyệt thì lấy hệ số lương mức 2,34 để lập dự toán ( ghi tên : Nguyễn Văn A)</t>
    </r>
  </si>
  <si>
    <r>
      <t xml:space="preserve">       Sau đó đóng tập 2 bộ bao gồm: Bản báo cáo đánh giá tình hình thực hiện thu, chi ngân sách năm 2017 và xây dựng dự toán năm 2018-2020 và các biểu có liên quan kèm theo (ký tên đóng dấu; </t>
    </r>
    <r>
      <rPr>
        <b/>
        <sz val="13"/>
        <rFont val="Times New Roman"/>
        <family val="1"/>
      </rPr>
      <t>đồng thời gửi bảng Photocopy bảng lương tháng 7/2017 để đối chiếu</t>
    </r>
    <r>
      <rPr>
        <sz val="13"/>
        <rFont val="Times New Roman"/>
        <family val="1"/>
      </rPr>
      <t xml:space="preserve">) gửi về phòng Kế hoạch Tài chính Sở trước ngày 19/8/2017.  </t>
    </r>
  </si>
  <si>
    <t xml:space="preserve">                +  Xây dựng dự toán thu, chi ngân sách nhà nước năm 2018-2020. Thuyết minh rõ từng nội dung danh mục đề xuất (lập dự toán chi tiết đính kèm).</t>
  </si>
</sst>
</file>

<file path=xl/styles.xml><?xml version="1.0" encoding="utf-8"?>
<styleSheet xmlns="http://schemas.openxmlformats.org/spreadsheetml/2006/main">
  <numFmts count="10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0.000"/>
    <numFmt numFmtId="171" formatCode="#,##0.000"/>
    <numFmt numFmtId="172" formatCode="#,##0.0"/>
    <numFmt numFmtId="173" formatCode="0.0"/>
    <numFmt numFmtId="174" formatCode="_(* #,##0_);_(* \(#,##0\);_(* &quot;-&quot;??_);_(@_)"/>
    <numFmt numFmtId="175" formatCode="_-* #,##0.0\ _€_-;\-* #,##0.0\ _€_-;_-* &quot;-&quot;??\ _€_-;_-@_-"/>
    <numFmt numFmtId="176" formatCode="_-* #,##0\ _€_-;\-* #,##0\ _€_-;_-* &quot;-&quot;??\ _€_-;_-@_-"/>
    <numFmt numFmtId="177" formatCode="_ * #,##0_ ;_ * \-#,##0_ ;_ * &quot;-&quot;??_ ;_ @_ "/>
    <numFmt numFmtId="178" formatCode="#,##0;[Red]#,##0"/>
    <numFmt numFmtId="179" formatCode="_(* #,##0.0_);_(* \(#,##0.0\);_(* &quot;-&quot;??_);_(@_)"/>
    <numFmt numFmtId="180" formatCode="_(* #,##0.000_);_(* \(#,##0.000\);_(* &quot;-&quot;??_);_(@_)"/>
    <numFmt numFmtId="181" formatCode="_-* #,##0.000_-;\-* #,##0.000_-;_-* &quot;-&quot;??_-;_-@_-"/>
    <numFmt numFmtId="182" formatCode="_-* #,##0.0_-;\-* #,##0.0_-;_-* &quot;-&quot;??_-;_-@_-"/>
    <numFmt numFmtId="183" formatCode="_-* #,##0.00_-;\-* #,##0.00_-;_-* &quot;-&quot;??_-;_-@_-"/>
    <numFmt numFmtId="184" formatCode="_-* #,##0_-;\-* #,##0_-;_-* &quot;-&quot;??_-;_-@_-"/>
    <numFmt numFmtId="185" formatCode="_(* #,##0.000_);_(* \(#,##0.000\);_(* &quot;-&quot;???_);_(@_)"/>
    <numFmt numFmtId="186" formatCode="_-&quot;€&quot;* #,##0_-;\-&quot;€&quot;* #,##0_-;_-&quot;€&quot;* &quot;-&quot;_-;_-@_-"/>
    <numFmt numFmtId="187" formatCode="&quot;€&quot;###,0&quot;.&quot;00_);\(&quot;€&quot;###,0&quot;.&quot;00\)"/>
    <numFmt numFmtId="188" formatCode="#,##0\ &quot;DM&quot;;\-#,##0\ &quot;DM&quot;"/>
    <numFmt numFmtId="189" formatCode="&quot;\&quot;#,##0;[Red]&quot;\&quot;&quot;\&quot;\-#,##0"/>
    <numFmt numFmtId="190" formatCode="&quot;\&quot;#,##0.00;[Red]&quot;\&quot;&quot;\&quot;&quot;\&quot;&quot;\&quot;&quot;\&quot;&quot;\&quot;\-#,##0.00"/>
    <numFmt numFmtId="191" formatCode="_-* #,##0_-;\-* #,##0_-;_-* &quot;-&quot;_-;_-@_-"/>
    <numFmt numFmtId="192" formatCode="&quot;€&quot;#,##0_);[Red]\(&quot;€&quot;#,##0\)"/>
    <numFmt numFmtId="193" formatCode="_-* #,##0\ _F_-;\-* #,##0\ _F_-;_-* &quot;-&quot;\ _F_-;_-@_-"/>
    <numFmt numFmtId="194" formatCode="_-&quot;$&quot;* #,##0_-;\-&quot;$&quot;* #,##0_-;_-&quot;$&quot;* &quot;-&quot;_-;_-@_-"/>
    <numFmt numFmtId="195" formatCode="_-* ###,0&quot;.&quot;00_-;\-* ###,0&quot;.&quot;00_-;_-* &quot;-&quot;??_-;_-@_-"/>
    <numFmt numFmtId="196" formatCode="_(* ###,0&quot;.&quot;00_);_(* \(###,0&quot;.&quot;00\);_(* &quot;-&quot;??_);_(@_)"/>
    <numFmt numFmtId="197" formatCode="_(&quot;€&quot;* #,##0_);_(&quot;€&quot;* \(#,##0\);_(&quot;€&quot;* &quot;-&quot;_);_(@_)"/>
    <numFmt numFmtId="198" formatCode="_-* #,##0\ _m_k_-;\-* #,##0\ _m_k_-;_-* &quot;-&quot;\ _m_k_-;_-@_-"/>
    <numFmt numFmtId="199" formatCode="_ &quot;\&quot;* #,##0_ ;_ &quot;\&quot;* \-#,##0_ ;_ &quot;\&quot;* &quot;-&quot;_ ;_ @_ "/>
    <numFmt numFmtId="200" formatCode="&quot;\&quot;#,##0.00;[Red]&quot;\&quot;\-#,##0.00"/>
    <numFmt numFmtId="201" formatCode="&quot;\&quot;#,##0;[Red]&quot;\&quot;\-#,##0"/>
    <numFmt numFmtId="202" formatCode="&quot;Dong&quot;#,##0.00_);[Red]\(&quot;Dong&quot;#,##0.00\)"/>
    <numFmt numFmtId="203" formatCode="###\ ###\ ###"/>
    <numFmt numFmtId="204" formatCode="_(&quot;Dong&quot;* #,##0_);_(&quot;Dong&quot;* \(#,##0\);_(&quot;Dong&quot;* &quot;-&quot;_);_(@_)"/>
    <numFmt numFmtId="205" formatCode="##.###\ ###\ ###"/>
    <numFmt numFmtId="206" formatCode="#\ ###\ ##0"/>
    <numFmt numFmtId="207" formatCode="_(\$* #,##0.00_);_(\$* \(#,##0.00\);_(\$* &quot;-&quot;??_);_(@_)"/>
    <numFmt numFmtId="208" formatCode=".\ ##;000000000000000000000000000000000000000000000000000000000000000000000000000000000000000000000000000000000000"/>
    <numFmt numFmtId="209" formatCode="#,##0\ &quot;$&quot;_);\(#,##0\ &quot;$&quot;\)"/>
    <numFmt numFmtId="210" formatCode="&quot;€&quot;###,0&quot;.&quot;00_);[Red]\(&quot;€&quot;###,0&quot;.&quot;00\)"/>
    <numFmt numFmtId="211" formatCode="0&quot;.&quot;000"/>
    <numFmt numFmtId="212" formatCode="#,##0\ &quot;$&quot;_);[Red]\(#,##0\ &quot;$&quot;\)"/>
    <numFmt numFmtId="213" formatCode="###,0&quot;.&quot;00\ &quot;$&quot;_);\(###,0&quot;.&quot;00\ &quot;$&quot;\)"/>
    <numFmt numFmtId="214" formatCode="###,0&quot;.&quot;00\ &quot;$&quot;_);[Red]\(###,0&quot;.&quot;00\ &quot;$&quot;\)"/>
    <numFmt numFmtId="215" formatCode="_-* #,##0.00\ &quot;F&quot;_-;\-* #,##0.00\ &quot;F&quot;_-;_-* &quot;-&quot;??\ &quot;F&quot;_-;_-@_-"/>
    <numFmt numFmtId="216" formatCode="0.000_)"/>
    <numFmt numFmtId="217" formatCode="&quot;￥&quot;#,##0;&quot;￥&quot;\-#,##0"/>
    <numFmt numFmtId="218" formatCode="_(* #,##0.0000_);_(* \(#,##0.0000\);_(* &quot;-&quot;??_);_(@_)"/>
    <numFmt numFmtId="219" formatCode="00.000"/>
    <numFmt numFmtId="220" formatCode="_-* #,##0.00\ _V_N_D_-;\-* #,##0.00\ _V_N_D_-;_-* &quot;-&quot;??\ _V_N_D_-;_-@_-"/>
    <numFmt numFmtId="221" formatCode="#,##0\ &quot;þ&quot;;[Red]\-#,##0\ &quot;þ&quot;"/>
    <numFmt numFmtId="222" formatCode="_-&quot;€&quot;* #,##0.00_-;\-&quot;€&quot;* #,##0.00_-;_-&quot;€&quot;* &quot;-&quot;??_-;_-@_-"/>
    <numFmt numFmtId="223" formatCode="#\ ###\ ###"/>
    <numFmt numFmtId="224" formatCode="\$#,##0\ ;\(\$#,##0\)"/>
    <numFmt numFmtId="225" formatCode="_ &quot;\&quot;* #,##0.00_ ;_ &quot;\&quot;* &quot;\&quot;&quot;\&quot;&quot;\&quot;&quot;\&quot;&quot;\&quot;&quot;\&quot;&quot;\&quot;&quot;\&quot;&quot;\&quot;\-#,##0.00_ ;_ &quot;\&quot;* &quot;-&quot;??_ ;_ @_ "/>
    <numFmt numFmtId="226" formatCode="#\ ###\ ##0.0"/>
    <numFmt numFmtId="227" formatCode="#\ ###\ ###\ .00"/>
    <numFmt numFmtId="228" formatCode="_-* #,##0\ _₫_-;\-* #,##0\ _₫_-;_-* &quot;-&quot;\ _₫_-;_-@_-"/>
    <numFmt numFmtId="229" formatCode="_-* #,##0.00\ _₫_-;\-* #,##0.00\ _₫_-;_-* &quot;-&quot;??\ _₫_-;_-@_-"/>
    <numFmt numFmtId="230" formatCode="_ * #,##0.00_)_d_ ;_ * \(#,##0.00\)_d_ ;_ * &quot;-&quot;??_)_d_ ;_ @_ "/>
    <numFmt numFmtId="231" formatCode="#,###;\-#,###;&quot;&quot;;_(@_)"/>
    <numFmt numFmtId="232" formatCode="#."/>
    <numFmt numFmtId="233" formatCode="#,###"/>
    <numFmt numFmtId="234" formatCode="#,##0_ ;[Red]\-#,##0\ "/>
    <numFmt numFmtId="235" formatCode="&quot;$&quot;###,0&quot;.&quot;00_);[Red]\(&quot;$&quot;###,0&quot;.&quot;00\)"/>
    <numFmt numFmtId="236" formatCode="&quot;\&quot;#,##0;[Red]\-&quot;\&quot;#,##0"/>
    <numFmt numFmtId="237" formatCode="&quot;\&quot;#,##0.00;\-&quot;\&quot;#,##0.00"/>
    <numFmt numFmtId="238" formatCode="#,##0&quot; F&quot;;\-#,##0&quot; F&quot;"/>
    <numFmt numFmtId="239" formatCode="_ * #,##0.00_)&quot;£&quot;_ ;_ * \(#,##0.00\)&quot;£&quot;_ ;_ * &quot;-&quot;??_)&quot;£&quot;_ ;_ @_ "/>
    <numFmt numFmtId="240" formatCode="#,##0.000_);\(#,##0.000\)"/>
    <numFmt numFmtId="241" formatCode="_-&quot;$&quot;* #,##0.00_-;\-&quot;$&quot;* #,##0.00_-;_-&quot;$&quot;* &quot;-&quot;??_-;_-@_-"/>
    <numFmt numFmtId="242" formatCode="#,##0.0_);\(#,##0.0\)"/>
    <numFmt numFmtId="243" formatCode="0.0%;\(0.0%\)"/>
    <numFmt numFmtId="244" formatCode="_-* #,##0.0\ _F_-;\-* #,##0.0\ _F_-;_-* &quot;-&quot;??\ _F_-;_-@_-"/>
    <numFmt numFmtId="245" formatCode="#,##0.00\ &quot;F&quot;;[Red]\-#,##0.00\ &quot;F&quot;"/>
    <numFmt numFmtId="246" formatCode="_-&quot;£&quot;* #,##0.00_-;\-&quot;£&quot;* #,##0.00_-;_-&quot;£&quot;* &quot;-&quot;??_-;_-@_-"/>
    <numFmt numFmtId="247" formatCode="0.00000000"/>
    <numFmt numFmtId="248" formatCode="&quot;£&quot;#,##0;\-&quot;£&quot;#,##0"/>
    <numFmt numFmtId="249" formatCode="&quot;\&quot;#,##0;&quot;\&quot;\-#,##0"/>
    <numFmt numFmtId="250" formatCode="#,##0.00\ \ \ \ "/>
    <numFmt numFmtId="251" formatCode="_-* ###,0&quot;.&quot;00\ _F_B_-;\-* ###,0&quot;.&quot;00\ _F_B_-;_-* &quot;-&quot;??\ _F_B_-;_-@_-"/>
    <numFmt numFmtId="252" formatCode="#,##0.00\ &quot;F&quot;;\-#,##0.00\ &quot;F&quot;"/>
    <numFmt numFmtId="253" formatCode="#,##0\ &quot;F&quot;;\-#,##0\ &quot;F&quot;"/>
    <numFmt numFmtId="254" formatCode="#,##0\ &quot;F&quot;;[Red]\-#,##0\ &quot;F&quot;"/>
    <numFmt numFmtId="255" formatCode="#.00\ ##0"/>
    <numFmt numFmtId="256" formatCode="#.\ ##0"/>
    <numFmt numFmtId="257" formatCode="#,###,###.00"/>
    <numFmt numFmtId="258" formatCode="#,###,###,###.00"/>
    <numFmt numFmtId="259" formatCode="_-&quot;£&quot;* #,##0_-;\-&quot;£&quot;* #,##0_-;_-&quot;£&quot;* &quot;-&quot;_-;_-@_-"/>
    <numFmt numFmtId="260" formatCode="_-* #,##0\ _®_-;\-* #,##0\ _®_-;_-* &quot;-&quot;\ _®_-;_-@_-"/>
    <numFmt numFmtId="261" formatCode="_ * #,##0.000_ ;_ * \-#,##0.000_ ;_ * &quot;-&quot;??_ ;_ @_ "/>
    <numFmt numFmtId="262" formatCode="_ * #,##0.0000_ ;_ * \-#,##0.0000_ ;_ * &quot;-&quot;??_ ;_ @_ "/>
    <numFmt numFmtId="263" formatCode="_-* #,##0.0000\ _€_-;\-* #,##0.0000\ _€_-;_-* &quot;-&quot;??\ _€_-;_-@_-"/>
  </numFmts>
  <fonts count="173">
    <font>
      <sz val="12"/>
      <name val=".VnTime"/>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b/>
      <sz val="10"/>
      <name val="Times New Roman"/>
      <family val="1"/>
    </font>
    <font>
      <sz val="10"/>
      <name val="Times New Roman"/>
      <family val="1"/>
    </font>
    <font>
      <b/>
      <sz val="8"/>
      <name val="Times New Roman"/>
      <family val="1"/>
    </font>
    <font>
      <b/>
      <sz val="10"/>
      <color indexed="10"/>
      <name val="Times New Roman"/>
      <family val="1"/>
    </font>
    <font>
      <b/>
      <sz val="6"/>
      <name val="Times New Roman"/>
      <family val="1"/>
    </font>
    <font>
      <sz val="8"/>
      <name val=".VnTime"/>
      <family val="0"/>
    </font>
    <font>
      <b/>
      <sz val="11"/>
      <name val="Times New Roman"/>
      <family val="1"/>
    </font>
    <font>
      <sz val="11"/>
      <name val="Times New Roman"/>
      <family val="1"/>
    </font>
    <font>
      <i/>
      <sz val="11"/>
      <name val="Times New Roman"/>
      <family val="1"/>
    </font>
    <font>
      <sz val="13"/>
      <name val="Times New Roman"/>
      <family val="1"/>
    </font>
    <font>
      <b/>
      <sz val="13"/>
      <name val="Times New Roman"/>
      <family val="1"/>
    </font>
    <font>
      <b/>
      <sz val="9"/>
      <name val="Times New Roman"/>
      <family val="1"/>
    </font>
    <font>
      <sz val="9"/>
      <name val="Times New Roman"/>
      <family val="1"/>
    </font>
    <font>
      <sz val="10"/>
      <color indexed="8"/>
      <name val="Times New Roman"/>
      <family val="1"/>
    </font>
    <font>
      <i/>
      <sz val="14"/>
      <name val="Times New Roman"/>
      <family val="1"/>
    </font>
    <font>
      <b/>
      <sz val="12"/>
      <name val=".VnTime"/>
      <family val="0"/>
    </font>
    <font>
      <b/>
      <sz val="12"/>
      <color indexed="10"/>
      <name val="Times New Roman"/>
      <family val="1"/>
    </font>
    <font>
      <b/>
      <sz val="12"/>
      <color indexed="12"/>
      <name val="Times New Roman"/>
      <family val="1"/>
    </font>
    <font>
      <vertAlign val="superscript"/>
      <sz val="12"/>
      <name val="Times New Roman"/>
      <family val="1"/>
    </font>
    <font>
      <sz val="12"/>
      <name val=".VnArial Narrow"/>
      <family val="2"/>
    </font>
    <font>
      <b/>
      <u val="single"/>
      <sz val="11"/>
      <name val="Times New Roman"/>
      <family val="1"/>
    </font>
    <font>
      <sz val="10"/>
      <name val="Arial"/>
      <family val="2"/>
    </font>
    <font>
      <sz val="11"/>
      <color indexed="8"/>
      <name val="Calibri"/>
      <family val="2"/>
    </font>
    <font>
      <b/>
      <sz val="11"/>
      <color indexed="10"/>
      <name val="Times New Roman"/>
      <family val="1"/>
    </font>
    <font>
      <sz val="11"/>
      <name val="UVnTime"/>
      <family val="0"/>
    </font>
    <font>
      <b/>
      <sz val="11"/>
      <color indexed="8"/>
      <name val="Times New Roman"/>
      <family val="1"/>
    </font>
    <font>
      <sz val="10"/>
      <color indexed="10"/>
      <name val="Times New Roman"/>
      <family val="1"/>
    </font>
    <font>
      <sz val="12"/>
      <color indexed="8"/>
      <name val="Times New Roman"/>
      <family val="1"/>
    </font>
    <font>
      <sz val="12"/>
      <name val="Vni-times"/>
      <family val="0"/>
    </font>
    <font>
      <sz val="10"/>
      <name val="Helv"/>
      <family val="2"/>
    </font>
    <font>
      <sz val="11"/>
      <name val="??"/>
      <family val="3"/>
    </font>
    <font>
      <sz val="12"/>
      <name val="????"/>
      <family val="1"/>
    </font>
    <font>
      <sz val="12"/>
      <name val="Courier"/>
      <family val="3"/>
    </font>
    <font>
      <sz val="12"/>
      <name val="|??¢¥¢¬¨Ï"/>
      <family val="1"/>
    </font>
    <font>
      <sz val="10"/>
      <name val=".VnTime"/>
      <family val="2"/>
    </font>
    <font>
      <sz val="10"/>
      <name val="VNI-Times"/>
      <family val="0"/>
    </font>
    <font>
      <sz val="12"/>
      <name val="???"/>
      <family val="0"/>
    </font>
    <font>
      <sz val="11"/>
      <name val="‚l‚r ‚oƒSƒVƒbƒN"/>
      <family val="3"/>
    </font>
    <font>
      <sz val="11"/>
      <name val="–¾’©"/>
      <family val="1"/>
    </font>
    <font>
      <sz val="14"/>
      <name val="Terminal"/>
      <family val="3"/>
    </font>
    <font>
      <sz val="14"/>
      <name val="VNTime"/>
      <family val="0"/>
    </font>
    <font>
      <b/>
      <u val="single"/>
      <sz val="14"/>
      <color indexed="8"/>
      <name val=".VnBook-AntiquaH"/>
      <family val="2"/>
    </font>
    <font>
      <sz val="11"/>
      <name val=".VnTime"/>
      <family val="2"/>
    </font>
    <font>
      <b/>
      <sz val="10"/>
      <name val=".VnTime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name val="VNtimes new roman"/>
      <family val="2"/>
    </font>
    <font>
      <sz val="12"/>
      <name val="¹UAAA¼"/>
      <family val="3"/>
    </font>
    <font>
      <sz val="10"/>
      <name val=".VnArial"/>
      <family val="2"/>
    </font>
    <font>
      <sz val="8"/>
      <name val="Times New Roman"/>
      <family val="1"/>
    </font>
    <font>
      <sz val="12"/>
      <name val="±¼¸²Ã¼"/>
      <family val="3"/>
    </font>
    <font>
      <sz val="11"/>
      <color indexed="20"/>
      <name val="Calibri"/>
      <family val="2"/>
    </font>
    <font>
      <sz val="12"/>
      <name val="Tms Rmn"/>
      <family val="0"/>
    </font>
    <font>
      <sz val="11"/>
      <name val="µ¸¿ò"/>
      <family val="0"/>
    </font>
    <font>
      <sz val="12"/>
      <name val="µ¸¿òÃ¼"/>
      <family val="3"/>
    </font>
    <font>
      <b/>
      <sz val="11"/>
      <color indexed="52"/>
      <name val="Calibri"/>
      <family val="2"/>
    </font>
    <font>
      <b/>
      <sz val="10"/>
      <name val="Helv"/>
      <family val="0"/>
    </font>
    <font>
      <b/>
      <sz val="11"/>
      <color indexed="9"/>
      <name val="Calibri"/>
      <family val="2"/>
    </font>
    <font>
      <sz val="11"/>
      <name val="VNbook-Antiqua"/>
      <family val="2"/>
    </font>
    <font>
      <sz val="11"/>
      <name val="Tms Rmn"/>
      <family val="0"/>
    </font>
    <font>
      <sz val="8"/>
      <name val="Arial"/>
      <family val="2"/>
    </font>
    <font>
      <sz val="11"/>
      <name val="Arial"/>
      <family val="2"/>
    </font>
    <font>
      <sz val="12"/>
      <name val="VNtimes new roman"/>
      <family val="2"/>
    </font>
    <font>
      <sz val="12"/>
      <name val="VNI-Aptima"/>
      <family val="0"/>
    </font>
    <font>
      <sz val="10"/>
      <name val="BERNHARD"/>
      <family val="0"/>
    </font>
    <font>
      <sz val="10"/>
      <name val="MS Serif"/>
      <family val="1"/>
    </font>
    <font>
      <sz val="10"/>
      <color indexed="8"/>
      <name val="Arial"/>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MS Sans Serif"/>
      <family val="2"/>
    </font>
    <font>
      <sz val="1"/>
      <color indexed="8"/>
      <name val="Courier"/>
      <family val="1"/>
    </font>
    <font>
      <sz val="10"/>
      <name val="Arial CE"/>
      <family val="0"/>
    </font>
    <font>
      <b/>
      <sz val="1"/>
      <color indexed="8"/>
      <name val="Courier"/>
      <family val="1"/>
    </font>
    <font>
      <sz val="10"/>
      <color indexed="16"/>
      <name val="MS Serif"/>
      <family val="1"/>
    </font>
    <font>
      <i/>
      <sz val="11"/>
      <color indexed="23"/>
      <name val="Calibri"/>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amily val="0"/>
    </font>
    <font>
      <sz val="11"/>
      <color indexed="17"/>
      <name val="Calibri"/>
      <family val="2"/>
    </font>
    <font>
      <sz val="10"/>
      <name val=".VnArialH"/>
      <family val="2"/>
    </font>
    <font>
      <b/>
      <sz val="12"/>
      <name val=".VnBook-AntiquaH"/>
      <family val="2"/>
    </font>
    <font>
      <sz val="13"/>
      <name val=".VnTime"/>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sz val="10"/>
      <name val="vnTimesRoman"/>
      <family val="0"/>
    </font>
    <font>
      <b/>
      <sz val="14"/>
      <name val=".VnTimeH"/>
      <family val="2"/>
    </font>
    <font>
      <sz val="10"/>
      <name val="VNI-Helve"/>
      <family val="0"/>
    </font>
    <font>
      <sz val="10"/>
      <name val="VNI-Avo"/>
      <family val="0"/>
    </font>
    <font>
      <b/>
      <sz val="14"/>
      <name val=".VnArialH"/>
      <family val="2"/>
    </font>
    <font>
      <sz val="11"/>
      <color indexed="52"/>
      <name val="Calibri"/>
      <family val="2"/>
    </font>
    <font>
      <i/>
      <sz val="10"/>
      <name val=".VnTime"/>
      <family val="2"/>
    </font>
    <font>
      <b/>
      <sz val="10"/>
      <name val=".VnArial"/>
      <family val="2"/>
    </font>
    <font>
      <sz val="8"/>
      <name val="VNarial"/>
      <family val="2"/>
    </font>
    <font>
      <b/>
      <sz val="11"/>
      <name val="Helv"/>
      <family val="0"/>
    </font>
    <font>
      <sz val="10"/>
      <name val=".VnAvant"/>
      <family val="2"/>
    </font>
    <font>
      <sz val="12"/>
      <name val="Arial"/>
      <family val="2"/>
    </font>
    <font>
      <sz val="11"/>
      <color indexed="60"/>
      <name val="Calibri"/>
      <family val="2"/>
    </font>
    <font>
      <sz val="7"/>
      <name val="Small Fonts"/>
      <family val="2"/>
    </font>
    <font>
      <sz val="12"/>
      <name val="바탕체"/>
      <family val="1"/>
    </font>
    <font>
      <sz val="14"/>
      <color indexed="8"/>
      <name val="Times New Roman"/>
      <family val="2"/>
    </font>
    <font>
      <sz val="10"/>
      <name val="VNlucida san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10.5"/>
      <name val=".VnAvantH"/>
      <family val="2"/>
    </font>
    <font>
      <sz val="11"/>
      <color indexed="32"/>
      <name val="VNI-Times"/>
      <family val="0"/>
    </font>
    <font>
      <b/>
      <sz val="8"/>
      <color indexed="8"/>
      <name val="Helv"/>
      <family val="0"/>
    </font>
    <font>
      <sz val="10"/>
      <name val="Symbol"/>
      <family val="1"/>
    </font>
    <font>
      <b/>
      <sz val="10"/>
      <name val="VNI-Univer"/>
      <family val="0"/>
    </font>
    <font>
      <sz val="14"/>
      <name val=".VnTime"/>
      <family val="2"/>
    </font>
    <font>
      <sz val="11"/>
      <name val=".VnAvant"/>
      <family val="2"/>
    </font>
    <font>
      <b/>
      <sz val="13"/>
      <color indexed="8"/>
      <name val=".VnTimeH"/>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1"/>
      <name val=".VnTimeH"/>
      <family val="2"/>
    </font>
    <font>
      <b/>
      <sz val="10"/>
      <name val=".VnArialH"/>
      <family val="2"/>
    </font>
    <font>
      <sz val="11"/>
      <name val="VNI-Times"/>
      <family val="0"/>
    </font>
    <font>
      <sz val="11"/>
      <color indexed="10"/>
      <name val="Calibri"/>
      <family val="2"/>
    </font>
    <font>
      <sz val="10"/>
      <color indexed="8"/>
      <name val="MS Sans Serif"/>
      <family val="2"/>
    </font>
    <font>
      <sz val="14"/>
      <name val="VnTime"/>
      <family val="2"/>
    </font>
    <font>
      <b/>
      <sz val="8"/>
      <name val="VN Helvetica"/>
      <family val="0"/>
    </font>
    <font>
      <b/>
      <sz val="10"/>
      <name val="VN AvantGBook"/>
      <family val="0"/>
    </font>
    <font>
      <b/>
      <sz val="16"/>
      <name val=".VnTime"/>
      <family val="2"/>
    </font>
    <font>
      <sz val="9"/>
      <name val=".VnTime"/>
      <family val="2"/>
    </font>
    <font>
      <sz val="14"/>
      <name val=".VnArial"/>
      <family val="2"/>
    </font>
    <font>
      <sz val="14"/>
      <name val="뼻뮝"/>
      <family val="3"/>
    </font>
    <font>
      <sz val="12"/>
      <name val="뼻뮝"/>
      <family val="3"/>
    </font>
    <font>
      <sz val="9"/>
      <name val="Arial"/>
      <family val="2"/>
    </font>
    <font>
      <sz val="11"/>
      <name val="돋움"/>
      <family val="3"/>
    </font>
    <font>
      <sz val="10"/>
      <name val="굴림체"/>
      <family val="3"/>
    </font>
    <font>
      <sz val="10"/>
      <name val=" "/>
      <family val="1"/>
    </font>
    <font>
      <b/>
      <sz val="10"/>
      <name val="Arial"/>
      <family val="2"/>
    </font>
    <font>
      <u val="single"/>
      <sz val="12"/>
      <color indexed="36"/>
      <name val=".VnTime"/>
      <family val="0"/>
    </font>
    <font>
      <u val="single"/>
      <sz val="12"/>
      <color indexed="12"/>
      <name val=".VnTime"/>
      <family val="0"/>
    </font>
    <font>
      <b/>
      <sz val="13"/>
      <color indexed="8"/>
      <name val="Times New Roman"/>
      <family val="1"/>
    </font>
    <font>
      <b/>
      <sz val="12"/>
      <color indexed="8"/>
      <name val="Times New Roman"/>
      <family val="1"/>
    </font>
    <font>
      <sz val="11"/>
      <color indexed="10"/>
      <name val="Times New Roman"/>
      <family val="1"/>
    </font>
    <font>
      <sz val="12"/>
      <color indexed="10"/>
      <name val="Times New Roman"/>
      <family val="1"/>
    </font>
  </fonts>
  <fills count="3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right style="thin"/>
      <top style="thin"/>
      <bottom style="thin"/>
    </border>
    <border>
      <left style="thin"/>
      <right style="thin"/>
      <top style="hair"/>
      <bottom style="hair"/>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double"/>
      <bottom style="double"/>
    </border>
    <border>
      <left style="thick"/>
      <right>
        <color indexed="63"/>
      </right>
      <top style="thick"/>
      <bottom>
        <color indexed="63"/>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double"/>
      <right style="thin"/>
      <top style="hair"/>
      <bottom style="hair"/>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style="hair"/>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style="thin"/>
      <top style="hair"/>
      <bottom style="hair"/>
    </border>
    <border>
      <left style="thin"/>
      <right style="medium"/>
      <top style="medium"/>
      <bottom style="thin"/>
    </border>
    <border>
      <left>
        <color indexed="63"/>
      </left>
      <right style="medium">
        <color indexed="63"/>
      </right>
      <top>
        <color indexed="63"/>
      </top>
      <bottom>
        <color indexed="63"/>
      </bottom>
    </border>
    <border>
      <left style="double"/>
      <right style="thin"/>
      <top style="double"/>
      <bottom>
        <color indexed="63"/>
      </bottom>
    </border>
    <border>
      <left>
        <color indexed="63"/>
      </left>
      <right>
        <color indexed="63"/>
      </right>
      <top style="thin">
        <color indexed="62"/>
      </top>
      <bottom style="double">
        <color indexed="62"/>
      </bottom>
    </border>
    <border>
      <left style="double"/>
      <right style="thin"/>
      <top style="hair"/>
      <bottom style="double"/>
    </border>
    <border>
      <left>
        <color indexed="63"/>
      </left>
      <right>
        <color indexed="63"/>
      </right>
      <top style="double"/>
      <bottom>
        <color indexed="63"/>
      </bottom>
    </border>
    <border>
      <left style="medium">
        <color indexed="9"/>
      </left>
      <right style="medium">
        <color indexed="9"/>
      </right>
      <top style="medium">
        <color indexed="9"/>
      </top>
      <bottom style="medium">
        <color indexed="9"/>
      </bottom>
    </border>
    <border>
      <left style="double"/>
      <right style="double"/>
      <top style="double"/>
      <bottom style="double"/>
    </border>
    <border>
      <left style="medium"/>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hair"/>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diagonalDown="1">
      <left style="thin"/>
      <right style="thin"/>
      <top style="thin"/>
      <bottom>
        <color indexed="63"/>
      </bottom>
      <diagonal style="thin"/>
    </border>
    <border diagonalDown="1">
      <left style="thin"/>
      <right style="thin"/>
      <top/>
      <bottom style="thin"/>
      <diagonal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34"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187" fontId="7" fillId="0" borderId="0" applyFont="0" applyFill="0" applyBorder="0" applyAlignment="0" applyProtection="0"/>
    <xf numFmtId="188" fontId="36" fillId="0" borderId="0" applyFont="0" applyFill="0" applyBorder="0" applyAlignment="0" applyProtection="0"/>
    <xf numFmtId="189" fontId="27"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0" fontId="27" fillId="0" borderId="0" applyNumberForma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1" fontId="37" fillId="0" borderId="0" applyFont="0" applyFill="0" applyBorder="0" applyAlignment="0" applyProtection="0"/>
    <xf numFmtId="183" fontId="37" fillId="0" borderId="0" applyFont="0" applyFill="0" applyBorder="0" applyAlignment="0" applyProtection="0"/>
    <xf numFmtId="6" fontId="38" fillId="0" borderId="0" applyFont="0" applyFill="0" applyBorder="0" applyAlignment="0" applyProtection="0"/>
    <xf numFmtId="192" fontId="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9" fillId="0" borderId="0">
      <alignment/>
      <protection/>
    </xf>
    <xf numFmtId="0" fontId="27" fillId="0" borderId="0" applyNumberForma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41" fillId="0" borderId="0" applyFont="0" applyFill="0" applyBorder="0" applyAlignment="0" applyProtection="0"/>
    <xf numFmtId="16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96" fontId="41" fillId="0" borderId="0" applyFont="0" applyFill="0" applyBorder="0" applyAlignment="0" applyProtection="0"/>
    <xf numFmtId="196" fontId="41" fillId="0" borderId="0" applyFont="0" applyFill="0" applyBorder="0" applyAlignment="0" applyProtection="0"/>
    <xf numFmtId="183" fontId="41" fillId="0" borderId="0" applyFont="0" applyFill="0" applyBorder="0" applyAlignment="0" applyProtection="0"/>
    <xf numFmtId="191" fontId="34" fillId="0" borderId="0" applyFont="0" applyFill="0" applyBorder="0" applyAlignment="0" applyProtection="0"/>
    <xf numFmtId="42" fontId="41" fillId="0" borderId="0" applyFont="0" applyFill="0" applyBorder="0" applyAlignment="0" applyProtection="0"/>
    <xf numFmtId="16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97"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96" fontId="41" fillId="0" borderId="0" applyFont="0" applyFill="0" applyBorder="0" applyAlignment="0" applyProtection="0"/>
    <xf numFmtId="196" fontId="41" fillId="0" borderId="0" applyFont="0" applyFill="0" applyBorder="0" applyAlignment="0" applyProtection="0"/>
    <xf numFmtId="183" fontId="41"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41" fontId="41" fillId="0" borderId="0" applyFont="0" applyFill="0" applyBorder="0" applyAlignment="0" applyProtection="0"/>
    <xf numFmtId="193" fontId="41" fillId="0" borderId="0" applyFont="0" applyFill="0" applyBorder="0" applyAlignment="0" applyProtection="0"/>
    <xf numFmtId="198" fontId="41" fillId="0" borderId="0" applyFont="0" applyFill="0" applyBorder="0" applyAlignment="0" applyProtection="0"/>
    <xf numFmtId="191" fontId="41" fillId="0" borderId="0" applyFont="0" applyFill="0" applyBorder="0" applyAlignment="0" applyProtection="0"/>
    <xf numFmtId="166" fontId="41" fillId="0" borderId="0" applyFont="0" applyFill="0" applyBorder="0" applyAlignment="0" applyProtection="0"/>
    <xf numFmtId="197" fontId="41" fillId="0" borderId="0" applyFont="0" applyFill="0" applyBorder="0" applyAlignment="0" applyProtection="0"/>
    <xf numFmtId="191" fontId="34" fillId="0" borderId="0" applyFont="0" applyFill="0" applyBorder="0" applyAlignment="0" applyProtection="0"/>
    <xf numFmtId="183" fontId="34"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41" fontId="41" fillId="0" borderId="0" applyFont="0" applyFill="0" applyBorder="0" applyAlignment="0" applyProtection="0"/>
    <xf numFmtId="193" fontId="41" fillId="0" borderId="0" applyFont="0" applyFill="0" applyBorder="0" applyAlignment="0" applyProtection="0"/>
    <xf numFmtId="198" fontId="41" fillId="0" borderId="0" applyFont="0" applyFill="0" applyBorder="0" applyAlignment="0" applyProtection="0"/>
    <xf numFmtId="191"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96" fontId="41" fillId="0" borderId="0" applyFont="0" applyFill="0" applyBorder="0" applyAlignment="0" applyProtection="0"/>
    <xf numFmtId="196" fontId="41" fillId="0" borderId="0" applyFont="0" applyFill="0" applyBorder="0" applyAlignment="0" applyProtection="0"/>
    <xf numFmtId="183" fontId="41" fillId="0" borderId="0" applyFont="0" applyFill="0" applyBorder="0" applyAlignment="0" applyProtection="0"/>
    <xf numFmtId="191" fontId="34"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7" fontId="41" fillId="0" borderId="0" applyFont="0" applyFill="0" applyBorder="0" applyAlignment="0" applyProtection="0"/>
    <xf numFmtId="191" fontId="34"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41" fontId="41" fillId="0" borderId="0" applyFont="0" applyFill="0" applyBorder="0" applyAlignment="0" applyProtection="0"/>
    <xf numFmtId="193" fontId="41" fillId="0" borderId="0" applyFont="0" applyFill="0" applyBorder="0" applyAlignment="0" applyProtection="0"/>
    <xf numFmtId="198" fontId="41" fillId="0" borderId="0" applyFont="0" applyFill="0" applyBorder="0" applyAlignment="0" applyProtection="0"/>
    <xf numFmtId="191"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96" fontId="41" fillId="0" borderId="0" applyFont="0" applyFill="0" applyBorder="0" applyAlignment="0" applyProtection="0"/>
    <xf numFmtId="196" fontId="41" fillId="0" borderId="0" applyFont="0" applyFill="0" applyBorder="0" applyAlignment="0" applyProtection="0"/>
    <xf numFmtId="183" fontId="41"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99" fontId="42" fillId="0" borderId="0" applyFont="0" applyFill="0" applyBorder="0" applyAlignment="0" applyProtection="0"/>
    <xf numFmtId="200" fontId="43" fillId="0" borderId="0" applyFont="0" applyFill="0" applyBorder="0" applyAlignment="0" applyProtection="0"/>
    <xf numFmtId="201" fontId="43" fillId="0" borderId="0" applyFont="0" applyFill="0" applyBorder="0" applyAlignment="0" applyProtection="0"/>
    <xf numFmtId="0" fontId="44" fillId="0" borderId="0">
      <alignment/>
      <protection/>
    </xf>
    <xf numFmtId="0" fontId="45" fillId="0" borderId="0">
      <alignment/>
      <protection/>
    </xf>
    <xf numFmtId="1" fontId="46" fillId="0" borderId="1" applyBorder="0" applyAlignment="0">
      <protection/>
    </xf>
    <xf numFmtId="0" fontId="47"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7"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199" fontId="42" fillId="0" borderId="0" applyFont="0" applyFill="0" applyBorder="0" applyAlignment="0" applyProtection="0"/>
    <xf numFmtId="199" fontId="42" fillId="0" borderId="0" applyFon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7"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9" fillId="0" borderId="2" applyFont="0" applyAlignment="0">
      <protection/>
    </xf>
    <xf numFmtId="0" fontId="49" fillId="0" borderId="2" applyFont="0" applyAlignment="0">
      <protection/>
    </xf>
    <xf numFmtId="0" fontId="47"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7" fillId="2" borderId="0">
      <alignment/>
      <protection/>
    </xf>
    <xf numFmtId="0" fontId="47" fillId="2" borderId="0">
      <alignment/>
      <protection/>
    </xf>
    <xf numFmtId="9" fontId="50" fillId="0" borderId="0" applyFont="0" applyFill="0" applyBorder="0" applyAlignment="0" applyProtection="0"/>
    <xf numFmtId="0" fontId="51"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51"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51"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51" fillId="2" borderId="0">
      <alignment/>
      <protection/>
    </xf>
    <xf numFmtId="0" fontId="0" fillId="0" borderId="0">
      <alignment/>
      <protection/>
    </xf>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52"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52"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52"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48" fillId="2" borderId="0">
      <alignment/>
      <protection/>
    </xf>
    <xf numFmtId="0" fontId="52" fillId="2" borderId="0">
      <alignment/>
      <protection/>
    </xf>
    <xf numFmtId="0" fontId="53"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53"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53"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53" fillId="0" borderId="0">
      <alignment wrapText="1"/>
      <protection/>
    </xf>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174" fontId="54" fillId="0" borderId="3" applyNumberFormat="0" applyFont="0" applyBorder="0" applyAlignment="0">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5" fillId="13" borderId="0" applyNumberFormat="0" applyBorder="0" applyAlignment="0" applyProtection="0"/>
    <xf numFmtId="0" fontId="55" fillId="13"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202" fontId="56" fillId="0" borderId="0" applyFont="0" applyFill="0" applyBorder="0" applyAlignment="0" applyProtection="0"/>
    <xf numFmtId="0" fontId="57" fillId="0" borderId="0" applyFont="0" applyFill="0" applyBorder="0" applyAlignment="0" applyProtection="0"/>
    <xf numFmtId="203" fontId="58" fillId="0" borderId="0" applyFont="0" applyFill="0" applyBorder="0" applyAlignment="0" applyProtection="0"/>
    <xf numFmtId="204" fontId="56" fillId="0" borderId="0" applyFont="0" applyFill="0" applyBorder="0" applyAlignment="0" applyProtection="0"/>
    <xf numFmtId="0" fontId="57" fillId="0" borderId="0" applyFont="0" applyFill="0" applyBorder="0" applyAlignment="0" applyProtection="0"/>
    <xf numFmtId="205" fontId="58" fillId="0" borderId="0" applyFont="0" applyFill="0" applyBorder="0" applyAlignment="0" applyProtection="0"/>
    <xf numFmtId="0" fontId="59" fillId="0" borderId="0">
      <alignment horizontal="center" wrapText="1"/>
      <protection locked="0"/>
    </xf>
    <xf numFmtId="164" fontId="60" fillId="0" borderId="0" applyFont="0" applyFill="0" applyBorder="0" applyAlignment="0" applyProtection="0"/>
    <xf numFmtId="0" fontId="57"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57" fillId="0" borderId="0" applyFont="0" applyFill="0" applyBorder="0" applyAlignment="0" applyProtection="0"/>
    <xf numFmtId="208" fontId="0"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0" fontId="61" fillId="4" borderId="0" applyNumberFormat="0" applyBorder="0" applyAlignment="0" applyProtection="0"/>
    <xf numFmtId="0" fontId="61" fillId="4" borderId="0" applyNumberFormat="0" applyBorder="0" applyAlignment="0" applyProtection="0"/>
    <xf numFmtId="0" fontId="62" fillId="0" borderId="0" applyNumberFormat="0" applyFill="0" applyBorder="0" applyAlignment="0" applyProtection="0"/>
    <xf numFmtId="0" fontId="57" fillId="0" borderId="0">
      <alignment/>
      <protection/>
    </xf>
    <xf numFmtId="0" fontId="63" fillId="0" borderId="0">
      <alignment/>
      <protection/>
    </xf>
    <xf numFmtId="0" fontId="57" fillId="0" borderId="0">
      <alignment/>
      <protection/>
    </xf>
    <xf numFmtId="0" fontId="64" fillId="0" borderId="0">
      <alignment/>
      <protection/>
    </xf>
    <xf numFmtId="0" fontId="48" fillId="0" borderId="0">
      <alignment/>
      <protection/>
    </xf>
    <xf numFmtId="209" fontId="7" fillId="0" borderId="0" applyFill="0" applyBorder="0" applyAlignment="0">
      <protection/>
    </xf>
    <xf numFmtId="210" fontId="7" fillId="0" borderId="0" applyFill="0" applyBorder="0" applyAlignment="0">
      <protection/>
    </xf>
    <xf numFmtId="211" fontId="18" fillId="0" borderId="0" applyFill="0" applyBorder="0" applyAlignment="0">
      <protection/>
    </xf>
    <xf numFmtId="212" fontId="7" fillId="0" borderId="0" applyFill="0" applyBorder="0" applyAlignment="0">
      <protection/>
    </xf>
    <xf numFmtId="213"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65" fillId="2" borderId="4" applyNumberFormat="0" applyAlignment="0" applyProtection="0"/>
    <xf numFmtId="0" fontId="65" fillId="2" borderId="4" applyNumberFormat="0" applyAlignment="0" applyProtection="0"/>
    <xf numFmtId="0" fontId="66" fillId="0" borderId="0">
      <alignment/>
      <protection/>
    </xf>
    <xf numFmtId="215" fontId="41" fillId="0" borderId="0" applyFont="0" applyFill="0" applyBorder="0" applyAlignment="0" applyProtection="0"/>
    <xf numFmtId="0" fontId="67" fillId="21" borderId="5" applyNumberFormat="0" applyAlignment="0" applyProtection="0"/>
    <xf numFmtId="0" fontId="67" fillId="21" borderId="5" applyNumberFormat="0" applyAlignment="0" applyProtection="0"/>
    <xf numFmtId="174" fontId="58" fillId="0" borderId="0" applyFont="0" applyFill="0" applyBorder="0" applyAlignment="0" applyProtection="0"/>
    <xf numFmtId="4" fontId="68" fillId="0" borderId="0" applyAlignment="0">
      <protection/>
    </xf>
    <xf numFmtId="169" fontId="0" fillId="0" borderId="0" applyFont="0" applyFill="0" applyBorder="0" applyAlignment="0" applyProtection="0"/>
    <xf numFmtId="216" fontId="69" fillId="0" borderId="0">
      <alignment/>
      <protection/>
    </xf>
    <xf numFmtId="216" fontId="69" fillId="0" borderId="0">
      <alignment/>
      <protection/>
    </xf>
    <xf numFmtId="216" fontId="69" fillId="0" borderId="0">
      <alignment/>
      <protection/>
    </xf>
    <xf numFmtId="216" fontId="69" fillId="0" borderId="0">
      <alignment/>
      <protection/>
    </xf>
    <xf numFmtId="216" fontId="69" fillId="0" borderId="0">
      <alignment/>
      <protection/>
    </xf>
    <xf numFmtId="216" fontId="69" fillId="0" borderId="0">
      <alignment/>
      <protection/>
    </xf>
    <xf numFmtId="216" fontId="69" fillId="0" borderId="0">
      <alignment/>
      <protection/>
    </xf>
    <xf numFmtId="216" fontId="69" fillId="0" borderId="0">
      <alignment/>
      <protection/>
    </xf>
    <xf numFmtId="167" fontId="0" fillId="0" borderId="0" applyFont="0" applyFill="0" applyBorder="0" applyAlignment="0" applyProtection="0"/>
    <xf numFmtId="41" fontId="27" fillId="0" borderId="0" applyFont="0" applyFill="0" applyBorder="0" applyAlignment="0" applyProtection="0"/>
    <xf numFmtId="209" fontId="7" fillId="0" borderId="0" applyFont="0" applyFill="0" applyBorder="0" applyAlignment="0" applyProtection="0"/>
    <xf numFmtId="4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27" fillId="0" borderId="0" applyFont="0" applyFill="0" applyBorder="0" applyAlignment="0" applyProtection="0"/>
    <xf numFmtId="217"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71" fillId="0" borderId="0" applyFont="0" applyFill="0" applyBorder="0" applyAlignment="0" applyProtection="0"/>
    <xf numFmtId="218" fontId="27" fillId="0" borderId="0" applyFont="0" applyFill="0" applyBorder="0" applyAlignment="0" applyProtection="0"/>
    <xf numFmtId="218" fontId="27" fillId="0" borderId="0" applyFont="0" applyFill="0" applyBorder="0" applyAlignment="0" applyProtection="0"/>
    <xf numFmtId="218" fontId="27" fillId="0" borderId="0" applyFont="0" applyFill="0" applyBorder="0" applyAlignment="0" applyProtection="0"/>
    <xf numFmtId="218" fontId="27" fillId="0" borderId="0" applyFont="0" applyFill="0" applyBorder="0" applyAlignment="0" applyProtection="0"/>
    <xf numFmtId="218" fontId="27" fillId="0" borderId="0" applyFont="0" applyFill="0" applyBorder="0" applyAlignment="0" applyProtection="0"/>
    <xf numFmtId="43" fontId="7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174" fontId="27" fillId="0" borderId="0" applyFont="0" applyFill="0" applyBorder="0" applyAlignment="0" applyProtection="0"/>
    <xf numFmtId="4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3" fontId="27" fillId="0" borderId="0" applyFont="0" applyFill="0" applyBorder="0" applyAlignment="0" applyProtection="0"/>
    <xf numFmtId="193" fontId="27" fillId="0" borderId="0" applyFont="0" applyFill="0" applyBorder="0" applyAlignment="0" applyProtection="0"/>
    <xf numFmtId="219" fontId="27" fillId="0" borderId="0" applyFont="0" applyFill="0" applyBorder="0" applyAlignment="0" applyProtection="0"/>
    <xf numFmtId="220"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3" fillId="0" borderId="0" applyFont="0" applyFill="0" applyBorder="0" applyAlignment="0" applyProtection="0"/>
    <xf numFmtId="191" fontId="25" fillId="0" borderId="0" applyFont="0" applyFill="0" applyBorder="0" applyAlignment="0" applyProtection="0"/>
    <xf numFmtId="191" fontId="27" fillId="0" borderId="0" applyFont="0" applyFill="0" applyBorder="0" applyAlignment="0" applyProtection="0"/>
    <xf numFmtId="43" fontId="27" fillId="0" borderId="0" applyFont="0" applyFill="0" applyBorder="0" applyAlignment="0" applyProtection="0"/>
    <xf numFmtId="191"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5"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221" fontId="0" fillId="0" borderId="0" applyFont="0" applyFill="0" applyBorder="0" applyAlignment="0" applyProtection="0"/>
    <xf numFmtId="222" fontId="15" fillId="0" borderId="0" applyFont="0" applyFill="0" applyBorder="0" applyAlignment="0" applyProtection="0"/>
    <xf numFmtId="43" fontId="30"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223" fontId="73" fillId="0" borderId="0">
      <alignment/>
      <protection/>
    </xf>
    <xf numFmtId="43" fontId="27" fillId="0" borderId="0" applyFont="0" applyFill="0" applyBorder="0" applyAlignment="0" applyProtection="0"/>
    <xf numFmtId="43" fontId="30" fillId="0" borderId="0" applyFont="0" applyFill="0" applyBorder="0" applyAlignment="0" applyProtection="0"/>
    <xf numFmtId="3" fontId="27" fillId="0" borderId="0" applyFont="0" applyFill="0" applyBorder="0" applyAlignment="0" applyProtection="0"/>
    <xf numFmtId="0" fontId="74" fillId="0" borderId="0">
      <alignment/>
      <protection/>
    </xf>
    <xf numFmtId="0" fontId="35" fillId="0" borderId="0">
      <alignment/>
      <protection/>
    </xf>
    <xf numFmtId="0" fontId="74" fillId="0" borderId="0">
      <alignment/>
      <protection/>
    </xf>
    <xf numFmtId="0" fontId="35" fillId="0" borderId="0">
      <alignment/>
      <protection/>
    </xf>
    <xf numFmtId="0" fontId="75" fillId="0" borderId="0" applyNumberFormat="0" applyAlignment="0">
      <protection/>
    </xf>
    <xf numFmtId="168" fontId="0" fillId="0" borderId="0" applyFont="0" applyFill="0" applyBorder="0" applyAlignment="0" applyProtection="0"/>
    <xf numFmtId="166" fontId="0" fillId="0" borderId="0" applyFont="0" applyFill="0" applyBorder="0" applyAlignment="0" applyProtection="0"/>
    <xf numFmtId="210" fontId="7" fillId="0" borderId="0" applyFont="0" applyFill="0" applyBorder="0" applyAlignment="0" applyProtection="0"/>
    <xf numFmtId="44" fontId="72" fillId="0" borderId="0" applyFont="0" applyFill="0" applyBorder="0" applyAlignment="0" applyProtection="0"/>
    <xf numFmtId="224" fontId="27" fillId="0" borderId="0" applyFont="0" applyFill="0" applyBorder="0" applyAlignment="0" applyProtection="0"/>
    <xf numFmtId="225" fontId="34"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5" fontId="34" fillId="0" borderId="0" applyFont="0" applyFill="0" applyBorder="0" applyAlignment="0" applyProtection="0"/>
    <xf numFmtId="225" fontId="34" fillId="0" borderId="0" applyFont="0" applyFill="0" applyBorder="0" applyAlignment="0" applyProtection="0"/>
    <xf numFmtId="225" fontId="34" fillId="0" borderId="0" applyFont="0" applyFill="0" applyBorder="0" applyAlignment="0" applyProtection="0"/>
    <xf numFmtId="226" fontId="73" fillId="0" borderId="0">
      <alignment/>
      <protection/>
    </xf>
    <xf numFmtId="0" fontId="27" fillId="0" borderId="0" applyFont="0" applyFill="0" applyBorder="0" applyAlignment="0" applyProtection="0"/>
    <xf numFmtId="14" fontId="76" fillId="0" borderId="0" applyFill="0" applyBorder="0" applyAlignment="0">
      <protection/>
    </xf>
    <xf numFmtId="0" fontId="77" fillId="2" borderId="6" applyNumberFormat="0" applyAlignment="0" applyProtection="0"/>
    <xf numFmtId="0" fontId="78" fillId="8" borderId="4" applyNumberFormat="0" applyAlignment="0" applyProtection="0"/>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38" fontId="82" fillId="0" borderId="10">
      <alignment vertical="center"/>
      <protection/>
    </xf>
    <xf numFmtId="191" fontId="27" fillId="0" borderId="0" applyFont="0" applyFill="0" applyBorder="0" applyAlignment="0" applyProtection="0"/>
    <xf numFmtId="183" fontId="27" fillId="0" borderId="0" applyFont="0" applyFill="0" applyBorder="0" applyAlignment="0" applyProtection="0"/>
    <xf numFmtId="0" fontId="83" fillId="0" borderId="0">
      <alignment/>
      <protection locked="0"/>
    </xf>
    <xf numFmtId="227" fontId="73" fillId="0" borderId="0">
      <alignment/>
      <protection/>
    </xf>
    <xf numFmtId="191" fontId="84" fillId="0" borderId="0" applyFont="0" applyFill="0" applyBorder="0" applyAlignment="0" applyProtection="0"/>
    <xf numFmtId="183" fontId="84" fillId="0" borderId="0" applyFont="0" applyFill="0" applyBorder="0" applyAlignment="0" applyProtection="0"/>
    <xf numFmtId="191" fontId="84" fillId="0" borderId="0" applyFont="0" applyFill="0" applyBorder="0" applyAlignment="0" applyProtection="0"/>
    <xf numFmtId="41" fontId="84" fillId="0" borderId="0" applyFont="0" applyFill="0" applyBorder="0" applyAlignment="0" applyProtection="0"/>
    <xf numFmtId="191" fontId="84" fillId="0" borderId="0" applyFont="0" applyFill="0" applyBorder="0" applyAlignment="0" applyProtection="0"/>
    <xf numFmtId="191"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191" fontId="84" fillId="0" borderId="0" applyFont="0" applyFill="0" applyBorder="0" applyAlignment="0" applyProtection="0"/>
    <xf numFmtId="191" fontId="84" fillId="0" borderId="0" applyFont="0" applyFill="0" applyBorder="0" applyAlignment="0" applyProtection="0"/>
    <xf numFmtId="191"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228" fontId="84" fillId="0" borderId="0" applyFont="0" applyFill="0" applyBorder="0" applyAlignment="0" applyProtection="0"/>
    <xf numFmtId="228" fontId="84" fillId="0" borderId="0" applyFont="0" applyFill="0" applyBorder="0" applyAlignment="0" applyProtection="0"/>
    <xf numFmtId="41" fontId="84" fillId="0" borderId="0" applyFont="0" applyFill="0" applyBorder="0" applyAlignment="0" applyProtection="0"/>
    <xf numFmtId="183" fontId="84" fillId="0" borderId="0" applyFont="0" applyFill="0" applyBorder="0" applyAlignment="0" applyProtection="0"/>
    <xf numFmtId="43" fontId="84" fillId="0" borderId="0" applyFont="0" applyFill="0" applyBorder="0" applyAlignment="0" applyProtection="0"/>
    <xf numFmtId="183" fontId="84" fillId="0" borderId="0" applyFont="0" applyFill="0" applyBorder="0" applyAlignment="0" applyProtection="0"/>
    <xf numFmtId="18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83" fontId="84" fillId="0" borderId="0" applyFont="0" applyFill="0" applyBorder="0" applyAlignment="0" applyProtection="0"/>
    <xf numFmtId="183" fontId="84" fillId="0" borderId="0" applyFont="0" applyFill="0" applyBorder="0" applyAlignment="0" applyProtection="0"/>
    <xf numFmtId="18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29" fontId="84" fillId="0" borderId="0" applyFont="0" applyFill="0" applyBorder="0" applyAlignment="0" applyProtection="0"/>
    <xf numFmtId="229" fontId="84" fillId="0" borderId="0" applyFont="0" applyFill="0" applyBorder="0" applyAlignment="0" applyProtection="0"/>
    <xf numFmtId="43" fontId="84" fillId="0" borderId="0" applyFon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5" fillId="0" borderId="0">
      <alignment/>
      <protection locked="0"/>
    </xf>
    <xf numFmtId="0" fontId="85" fillId="0" borderId="0">
      <alignment/>
      <protection locked="0"/>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86" fillId="0" borderId="0" applyNumberFormat="0" applyAlignment="0">
      <protection/>
    </xf>
    <xf numFmtId="0" fontId="87" fillId="0" borderId="0" applyNumberFormat="0" applyFill="0" applyBorder="0" applyAlignment="0" applyProtection="0"/>
    <xf numFmtId="0" fontId="87"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3" fillId="0" borderId="0">
      <alignment/>
      <protection locked="0"/>
    </xf>
    <xf numFmtId="0" fontId="83" fillId="0" borderId="0">
      <alignment/>
      <protection locked="0"/>
    </xf>
    <xf numFmtId="0" fontId="83" fillId="0" borderId="0">
      <alignment/>
      <protection locked="0"/>
    </xf>
    <xf numFmtId="0" fontId="83" fillId="0" borderId="0">
      <alignment/>
      <protection locked="0"/>
    </xf>
    <xf numFmtId="0" fontId="83" fillId="0" borderId="0">
      <alignment/>
      <protection locked="0"/>
    </xf>
    <xf numFmtId="0" fontId="83" fillId="0" borderId="0">
      <alignment/>
      <protection locked="0"/>
    </xf>
    <xf numFmtId="0" fontId="83" fillId="0" borderId="0">
      <alignment/>
      <protection locked="0"/>
    </xf>
    <xf numFmtId="0" fontId="83" fillId="0" borderId="0">
      <alignment/>
      <protection locked="0"/>
    </xf>
    <xf numFmtId="0" fontId="83" fillId="0" borderId="0">
      <alignment/>
      <protection locked="0"/>
    </xf>
    <xf numFmtId="2" fontId="27" fillId="0" borderId="0" applyFont="0" applyFill="0" applyBorder="0" applyAlignment="0" applyProtection="0"/>
    <xf numFmtId="0" fontId="167" fillId="0" borderId="0" applyNumberFormat="0" applyFill="0" applyBorder="0" applyAlignment="0" applyProtection="0"/>
    <xf numFmtId="0" fontId="88" fillId="0" borderId="0" applyNumberFormat="0" applyFill="0" applyBorder="0" applyProtection="0">
      <alignment/>
    </xf>
    <xf numFmtId="0" fontId="89" fillId="0" borderId="0" applyNumberFormat="0" applyFill="0" applyBorder="0" applyProtection="0">
      <alignment vertical="center"/>
    </xf>
    <xf numFmtId="0" fontId="90" fillId="0" borderId="0" applyNumberFormat="0" applyFill="0" applyBorder="0" applyAlignment="0" applyProtection="0"/>
    <xf numFmtId="0" fontId="91" fillId="0" borderId="0" applyNumberFormat="0" applyFill="0" applyBorder="0" applyProtection="0">
      <alignment vertical="center"/>
    </xf>
    <xf numFmtId="0" fontId="92" fillId="0" borderId="0" applyNumberFormat="0" applyFill="0" applyBorder="0" applyAlignment="0" applyProtection="0"/>
    <xf numFmtId="0" fontId="90" fillId="0" borderId="0" applyNumberFormat="0" applyFill="0" applyBorder="0" applyAlignment="0" applyProtection="0"/>
    <xf numFmtId="230" fontId="93" fillId="0" borderId="11" applyNumberFormat="0" applyFill="0" applyBorder="0" applyAlignment="0" applyProtection="0"/>
    <xf numFmtId="0" fontId="94" fillId="0" borderId="0" applyNumberFormat="0" applyFill="0" applyBorder="0" applyAlignment="0" applyProtection="0"/>
    <xf numFmtId="0" fontId="95" fillId="22" borderId="12" applyNumberFormat="0" applyAlignment="0">
      <protection locked="0"/>
    </xf>
    <xf numFmtId="0" fontId="27" fillId="23" borderId="13" applyNumberFormat="0" applyFont="0" applyAlignment="0" applyProtection="0"/>
    <xf numFmtId="0" fontId="96" fillId="5" borderId="0" applyNumberFormat="0" applyBorder="0" applyAlignment="0" applyProtection="0"/>
    <xf numFmtId="0" fontId="96" fillId="5" borderId="0" applyNumberFormat="0" applyBorder="0" applyAlignment="0" applyProtection="0"/>
    <xf numFmtId="38" fontId="70" fillId="2" borderId="0" applyNumberFormat="0" applyBorder="0" applyAlignment="0" applyProtection="0"/>
    <xf numFmtId="38" fontId="70" fillId="24" borderId="0" applyNumberFormat="0" applyBorder="0" applyAlignment="0" applyProtection="0"/>
    <xf numFmtId="38" fontId="70" fillId="2" borderId="0" applyNumberFormat="0" applyBorder="0" applyAlignment="0" applyProtection="0"/>
    <xf numFmtId="38" fontId="70" fillId="2" borderId="0" applyNumberFormat="0" applyBorder="0" applyAlignment="0" applyProtection="0"/>
    <xf numFmtId="38" fontId="70" fillId="2" borderId="0" applyNumberFormat="0" applyBorder="0" applyAlignment="0" applyProtection="0"/>
    <xf numFmtId="38" fontId="70" fillId="2" borderId="0" applyNumberFormat="0" applyBorder="0" applyAlignment="0" applyProtection="0"/>
    <xf numFmtId="38" fontId="70" fillId="24" borderId="0" applyNumberFormat="0" applyBorder="0" applyAlignment="0" applyProtection="0"/>
    <xf numFmtId="38" fontId="70" fillId="24" borderId="0" applyNumberFormat="0" applyBorder="0" applyAlignment="0" applyProtection="0"/>
    <xf numFmtId="38" fontId="70" fillId="24" borderId="0" applyNumberFormat="0" applyBorder="0" applyAlignment="0" applyProtection="0"/>
    <xf numFmtId="0" fontId="97" fillId="0" borderId="14" applyNumberFormat="0" applyFill="0" applyBorder="0" applyAlignment="0" applyProtection="0"/>
    <xf numFmtId="0" fontId="98" fillId="0" borderId="0" applyNumberFormat="0" applyFont="0" applyBorder="0" applyAlignment="0">
      <protection/>
    </xf>
    <xf numFmtId="231" fontId="99" fillId="0" borderId="0" applyFont="0" applyFill="0" applyBorder="0" applyAlignment="0" applyProtection="0"/>
    <xf numFmtId="231" fontId="99" fillId="0" borderId="0" applyFont="0" applyFill="0" applyBorder="0" applyAlignment="0" applyProtection="0"/>
    <xf numFmtId="231" fontId="99" fillId="0" borderId="0" applyFont="0" applyFill="0" applyBorder="0" applyAlignment="0" applyProtection="0"/>
    <xf numFmtId="231" fontId="99" fillId="0" borderId="0" applyFont="0" applyFill="0" applyBorder="0" applyAlignment="0" applyProtection="0"/>
    <xf numFmtId="231" fontId="99" fillId="0" borderId="0" applyFont="0" applyFill="0" applyBorder="0" applyAlignment="0" applyProtection="0"/>
    <xf numFmtId="0" fontId="100" fillId="25" borderId="0">
      <alignment/>
      <protection/>
    </xf>
    <xf numFmtId="0" fontId="101" fillId="0" borderId="0">
      <alignment horizontal="left"/>
      <protection/>
    </xf>
    <xf numFmtId="0" fontId="102" fillId="0" borderId="15" applyNumberFormat="0" applyAlignment="0" applyProtection="0"/>
    <xf numFmtId="0" fontId="102" fillId="0" borderId="16">
      <alignment horizontal="left" vertical="center"/>
      <protection/>
    </xf>
    <xf numFmtId="0" fontId="79" fillId="0" borderId="7" applyNumberFormat="0" applyFill="0" applyAlignment="0" applyProtection="0"/>
    <xf numFmtId="0" fontId="103" fillId="0" borderId="0" applyNumberFormat="0" applyFill="0" applyBorder="0" applyAlignment="0" applyProtection="0"/>
    <xf numFmtId="0" fontId="80" fillId="0" borderId="8" applyNumberFormat="0" applyFill="0" applyAlignment="0" applyProtection="0"/>
    <xf numFmtId="0" fontId="102" fillId="0" borderId="0" applyNumberFormat="0" applyFill="0" applyBorder="0" applyAlignment="0" applyProtection="0"/>
    <xf numFmtId="0" fontId="81" fillId="0" borderId="9"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232" fontId="85" fillId="0" borderId="0">
      <alignment/>
      <protection locked="0"/>
    </xf>
    <xf numFmtId="232" fontId="85" fillId="0" borderId="0">
      <alignment/>
      <protection locked="0"/>
    </xf>
    <xf numFmtId="0" fontId="104" fillId="0" borderId="17">
      <alignment horizontal="center"/>
      <protection/>
    </xf>
    <xf numFmtId="0" fontId="104" fillId="0" borderId="0">
      <alignment horizontal="center"/>
      <protection/>
    </xf>
    <xf numFmtId="5" fontId="105" fillId="26" borderId="1" applyNumberFormat="0" applyAlignment="0">
      <protection/>
    </xf>
    <xf numFmtId="0" fontId="106" fillId="0" borderId="0">
      <alignment/>
      <protection/>
    </xf>
    <xf numFmtId="49" fontId="107" fillId="0" borderId="1">
      <alignment vertical="center"/>
      <protection/>
    </xf>
    <xf numFmtId="0" fontId="168" fillId="0" borderId="0" applyNumberForma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0" fontId="78" fillId="8" borderId="4" applyNumberFormat="0" applyAlignment="0" applyProtection="0"/>
    <xf numFmtId="10" fontId="70" fillId="23" borderId="1" applyNumberFormat="0" applyBorder="0" applyAlignment="0" applyProtection="0"/>
    <xf numFmtId="10" fontId="70" fillId="24" borderId="1" applyNumberFormat="0" applyBorder="0" applyAlignment="0" applyProtection="0"/>
    <xf numFmtId="10" fontId="70" fillId="23" borderId="1" applyNumberFormat="0" applyBorder="0" applyAlignment="0" applyProtection="0"/>
    <xf numFmtId="10" fontId="70" fillId="23" borderId="1" applyNumberFormat="0" applyBorder="0" applyAlignment="0" applyProtection="0"/>
    <xf numFmtId="10" fontId="70" fillId="23" borderId="1" applyNumberFormat="0" applyBorder="0" applyAlignment="0" applyProtection="0"/>
    <xf numFmtId="10" fontId="70" fillId="23" borderId="1" applyNumberFormat="0" applyBorder="0" applyAlignment="0" applyProtection="0"/>
    <xf numFmtId="10" fontId="70" fillId="24" borderId="1" applyNumberFormat="0" applyBorder="0" applyAlignment="0" applyProtection="0"/>
    <xf numFmtId="10" fontId="70" fillId="24" borderId="1" applyNumberFormat="0" applyBorder="0" applyAlignment="0" applyProtection="0"/>
    <xf numFmtId="10" fontId="70" fillId="24" borderId="1" applyNumberFormat="0" applyBorder="0" applyAlignment="0" applyProtection="0"/>
    <xf numFmtId="0" fontId="78" fillId="8" borderId="4" applyNumberFormat="0" applyAlignment="0" applyProtection="0"/>
    <xf numFmtId="2" fontId="108" fillId="0" borderId="18"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109" fillId="0" borderId="19" applyBorder="0">
      <alignment/>
      <protection/>
    </xf>
    <xf numFmtId="0" fontId="67" fillId="21" borderId="5" applyNumberFormat="0" applyAlignment="0" applyProtection="0"/>
    <xf numFmtId="0" fontId="110" fillId="0" borderId="20">
      <alignment horizontal="center" vertical="center" wrapText="1"/>
      <protection/>
    </xf>
    <xf numFmtId="0" fontId="82" fillId="0" borderId="0">
      <alignment/>
      <protection/>
    </xf>
    <xf numFmtId="0" fontId="82" fillId="0" borderId="0">
      <alignment/>
      <protection/>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111" fillId="0" borderId="21" applyNumberFormat="0" applyFill="0" applyAlignment="0" applyProtection="0"/>
    <xf numFmtId="0" fontId="111" fillId="0" borderId="21" applyNumberFormat="0" applyFill="0" applyAlignment="0" applyProtection="0"/>
    <xf numFmtId="3" fontId="112" fillId="0" borderId="22" applyNumberFormat="0" applyAlignment="0">
      <protection/>
    </xf>
    <xf numFmtId="3" fontId="113" fillId="0" borderId="22" applyNumberFormat="0" applyAlignment="0">
      <protection/>
    </xf>
    <xf numFmtId="3" fontId="105" fillId="0" borderId="22" applyNumberFormat="0" applyAlignment="0">
      <protection/>
    </xf>
    <xf numFmtId="170" fontId="114" fillId="0" borderId="23" applyNumberFormat="0" applyFont="0" applyFill="0" applyBorder="0">
      <alignment horizontal="center"/>
      <protection/>
    </xf>
    <xf numFmtId="38" fontId="82" fillId="0" borderId="0" applyFont="0" applyFill="0" applyBorder="0" applyAlignment="0" applyProtection="0"/>
    <xf numFmtId="4" fontId="35" fillId="0" borderId="0" applyFont="0" applyFill="0" applyBorder="0" applyAlignment="0" applyProtection="0"/>
    <xf numFmtId="197" fontId="7" fillId="0" borderId="0" applyFont="0" applyFill="0" applyBorder="0" applyAlignment="0" applyProtection="0"/>
    <xf numFmtId="40" fontId="82" fillId="0" borderId="0" applyFont="0" applyFill="0" applyBorder="0" applyAlignment="0" applyProtection="0"/>
    <xf numFmtId="191" fontId="27" fillId="0" borderId="0" applyFont="0" applyFill="0" applyBorder="0" applyAlignment="0" applyProtection="0"/>
    <xf numFmtId="183" fontId="27" fillId="0" borderId="0" applyFont="0" applyFill="0" applyBorder="0" applyAlignment="0" applyProtection="0"/>
    <xf numFmtId="0" fontId="115" fillId="0" borderId="17">
      <alignment/>
      <protection/>
    </xf>
    <xf numFmtId="233" fontId="116" fillId="0" borderId="23">
      <alignment/>
      <protection/>
    </xf>
    <xf numFmtId="234" fontId="40" fillId="0" borderId="23">
      <alignment/>
      <protection/>
    </xf>
    <xf numFmtId="233" fontId="116" fillId="0" borderId="23">
      <alignment/>
      <protection/>
    </xf>
    <xf numFmtId="233" fontId="116" fillId="0" borderId="23">
      <alignment/>
      <protection/>
    </xf>
    <xf numFmtId="233" fontId="116" fillId="0" borderId="23">
      <alignment/>
      <protection/>
    </xf>
    <xf numFmtId="233" fontId="116" fillId="0" borderId="23">
      <alignment/>
      <protection/>
    </xf>
    <xf numFmtId="234" fontId="40" fillId="0" borderId="23">
      <alignment/>
      <protection/>
    </xf>
    <xf numFmtId="234" fontId="40" fillId="0" borderId="23">
      <alignment/>
      <protection/>
    </xf>
    <xf numFmtId="234" fontId="40" fillId="0" borderId="23">
      <alignment/>
      <protection/>
    </xf>
    <xf numFmtId="212" fontId="82" fillId="0" borderId="0" applyFont="0" applyFill="0" applyBorder="0" applyAlignment="0" applyProtection="0"/>
    <xf numFmtId="235" fontId="82" fillId="0" borderId="0" applyFont="0" applyFill="0" applyBorder="0" applyAlignment="0" applyProtection="0"/>
    <xf numFmtId="236" fontId="27" fillId="0" borderId="0" applyFont="0" applyFill="0" applyBorder="0" applyAlignment="0" applyProtection="0"/>
    <xf numFmtId="237" fontId="27" fillId="0" borderId="0" applyFont="0" applyFill="0" applyBorder="0" applyAlignment="0" applyProtection="0"/>
    <xf numFmtId="0" fontId="117" fillId="0" borderId="0" applyNumberFormat="0" applyFont="0" applyFill="0" applyAlignment="0">
      <protection/>
    </xf>
    <xf numFmtId="0" fontId="118" fillId="27" borderId="0" applyNumberFormat="0" applyBorder="0" applyAlignment="0" applyProtection="0"/>
    <xf numFmtId="0" fontId="118" fillId="27" borderId="0" applyNumberFormat="0" applyBorder="0" applyAlignment="0" applyProtection="0"/>
    <xf numFmtId="0" fontId="99" fillId="0" borderId="1">
      <alignment/>
      <protection/>
    </xf>
    <xf numFmtId="0" fontId="7" fillId="0" borderId="0">
      <alignment/>
      <protection/>
    </xf>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20" borderId="0" applyNumberFormat="0" applyBorder="0" applyAlignment="0" applyProtection="0"/>
    <xf numFmtId="37" fontId="119" fillId="0" borderId="0">
      <alignment/>
      <protection/>
    </xf>
    <xf numFmtId="0" fontId="42" fillId="0" borderId="0">
      <alignment/>
      <protection/>
    </xf>
    <xf numFmtId="238" fontId="56" fillId="0" borderId="0">
      <alignment/>
      <protection/>
    </xf>
    <xf numFmtId="0" fontId="27" fillId="0" borderId="0">
      <alignment/>
      <protection/>
    </xf>
    <xf numFmtId="238" fontId="56" fillId="0" borderId="0">
      <alignment/>
      <protection/>
    </xf>
    <xf numFmtId="238" fontId="56" fillId="0" borderId="0">
      <alignment/>
      <protection/>
    </xf>
    <xf numFmtId="238" fontId="56" fillId="0" borderId="0">
      <alignment/>
      <protection/>
    </xf>
    <xf numFmtId="238" fontId="56" fillId="0" borderId="0">
      <alignment/>
      <protection/>
    </xf>
    <xf numFmtId="0" fontId="27" fillId="0" borderId="0">
      <alignment/>
      <protection/>
    </xf>
    <xf numFmtId="0" fontId="27" fillId="0" borderId="0">
      <alignment/>
      <protection/>
    </xf>
    <xf numFmtId="0" fontId="27" fillId="0" borderId="0">
      <alignment/>
      <protection/>
    </xf>
    <xf numFmtId="0" fontId="120" fillId="0" borderId="0">
      <alignment/>
      <protection/>
    </xf>
    <xf numFmtId="0" fontId="1" fillId="0" borderId="0">
      <alignment/>
      <protection/>
    </xf>
    <xf numFmtId="0" fontId="27" fillId="0" borderId="0">
      <alignment/>
      <protection/>
    </xf>
    <xf numFmtId="1" fontId="27"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1"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21"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7" fillId="0" borderId="0">
      <alignment/>
      <protection/>
    </xf>
    <xf numFmtId="0" fontId="72" fillId="0" borderId="0">
      <alignment/>
      <protection/>
    </xf>
    <xf numFmtId="231" fontId="99" fillId="0" borderId="0" applyFont="0" applyFill="0" applyBorder="0" applyAlignment="0" applyProtection="0"/>
    <xf numFmtId="0" fontId="72" fillId="0" borderId="0">
      <alignment/>
      <protection/>
    </xf>
    <xf numFmtId="0" fontId="72" fillId="0" borderId="0">
      <alignment/>
      <protection/>
    </xf>
    <xf numFmtId="0" fontId="72" fillId="0" borderId="0">
      <alignment/>
      <protection/>
    </xf>
    <xf numFmtId="0" fontId="72" fillId="0" borderId="0">
      <alignment/>
      <protection/>
    </xf>
    <xf numFmtId="231" fontId="99" fillId="0" borderId="0" applyFont="0" applyFill="0" applyBorder="0" applyAlignment="0" applyProtection="0"/>
    <xf numFmtId="0" fontId="25" fillId="0" borderId="0">
      <alignment/>
      <protection/>
    </xf>
    <xf numFmtId="231" fontId="99" fillId="0" borderId="0" applyFont="0" applyFill="0" applyBorder="0" applyAlignment="0" applyProtection="0"/>
    <xf numFmtId="231" fontId="99" fillId="0" borderId="0" applyFont="0" applyFill="0" applyBorder="0" applyAlignment="0" applyProtection="0"/>
    <xf numFmtId="0" fontId="27"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protection/>
    </xf>
    <xf numFmtId="0" fontId="27" fillId="0" borderId="0">
      <alignment/>
      <protection/>
    </xf>
    <xf numFmtId="0" fontId="72"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2" fillId="0" borderId="0">
      <alignment/>
      <protection/>
    </xf>
    <xf numFmtId="0" fontId="72" fillId="0" borderId="0">
      <alignment/>
      <protection/>
    </xf>
    <xf numFmtId="0" fontId="72" fillId="0" borderId="0">
      <alignment/>
      <protection/>
    </xf>
    <xf numFmtId="0" fontId="27" fillId="0" borderId="0">
      <alignment/>
      <protection/>
    </xf>
    <xf numFmtId="0" fontId="1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0" fillId="0" borderId="0">
      <alignment/>
      <protection/>
    </xf>
    <xf numFmtId="0" fontId="1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horizontal="left" vertical="top"/>
      <protection/>
    </xf>
    <xf numFmtId="0" fontId="35" fillId="24" borderId="0">
      <alignment/>
      <protection/>
    </xf>
    <xf numFmtId="0" fontId="84" fillId="0" borderId="0">
      <alignment/>
      <protection/>
    </xf>
    <xf numFmtId="0" fontId="28" fillId="23" borderId="13" applyNumberFormat="0" applyFont="0" applyAlignment="0" applyProtection="0"/>
    <xf numFmtId="0" fontId="27" fillId="23" borderId="13" applyNumberFormat="0" applyFont="0" applyAlignment="0" applyProtection="0"/>
    <xf numFmtId="0" fontId="111" fillId="0" borderId="21" applyNumberFormat="0" applyFill="0" applyAlignment="0" applyProtection="0"/>
    <xf numFmtId="183" fontId="44" fillId="0" borderId="0" applyFont="0" applyFill="0" applyBorder="0" applyAlignment="0" applyProtection="0"/>
    <xf numFmtId="191" fontId="44" fillId="0" borderId="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9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Font="0" applyFill="0" applyBorder="0" applyAlignment="0" applyProtection="0"/>
    <xf numFmtId="0" fontId="7" fillId="0" borderId="0">
      <alignment/>
      <protection/>
    </xf>
    <xf numFmtId="0" fontId="77" fillId="2" borderId="6" applyNumberFormat="0" applyAlignment="0" applyProtection="0"/>
    <xf numFmtId="0" fontId="77" fillId="2" borderId="6" applyNumberFormat="0" applyAlignment="0" applyProtection="0"/>
    <xf numFmtId="14" fontId="59" fillId="0" borderId="0">
      <alignment horizontal="center" wrapText="1"/>
      <protection locked="0"/>
    </xf>
    <xf numFmtId="9" fontId="0" fillId="0" borderId="0" applyFont="0" applyFill="0" applyBorder="0" applyAlignment="0" applyProtection="0"/>
    <xf numFmtId="239" fontId="27" fillId="0" borderId="0" applyFont="0" applyFill="0" applyBorder="0" applyAlignment="0" applyProtection="0"/>
    <xf numFmtId="240" fontId="27" fillId="0" borderId="0" applyFont="0" applyFill="0" applyBorder="0" applyAlignment="0" applyProtection="0"/>
    <xf numFmtId="10" fontId="27" fillId="0" borderId="0" applyFont="0" applyFill="0" applyBorder="0" applyAlignment="0" applyProtection="0"/>
    <xf numFmtId="9" fontId="72" fillId="0" borderId="0" applyFont="0" applyFill="0" applyBorder="0" applyAlignment="0" applyProtection="0"/>
    <xf numFmtId="9" fontId="25"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2" fillId="0" borderId="24" applyNumberFormat="0" applyBorder="0">
      <alignment/>
      <protection/>
    </xf>
    <xf numFmtId="0" fontId="27" fillId="0" borderId="0">
      <alignment/>
      <protection/>
    </xf>
    <xf numFmtId="241" fontId="35" fillId="0" borderId="0" applyFill="0" applyBorder="0" applyAlignment="0">
      <protection/>
    </xf>
    <xf numFmtId="242" fontId="35" fillId="0" borderId="0" applyFill="0" applyBorder="0" applyAlignment="0">
      <protection/>
    </xf>
    <xf numFmtId="241" fontId="35" fillId="0" borderId="0" applyFill="0" applyBorder="0" applyAlignment="0">
      <protection/>
    </xf>
    <xf numFmtId="243" fontId="35" fillId="0" borderId="0" applyFill="0" applyBorder="0" applyAlignment="0">
      <protection/>
    </xf>
    <xf numFmtId="242" fontId="35" fillId="0" borderId="0" applyFill="0" applyBorder="0" applyAlignment="0">
      <protection/>
    </xf>
    <xf numFmtId="0" fontId="124" fillId="0" borderId="0">
      <alignment/>
      <protection/>
    </xf>
    <xf numFmtId="0" fontId="82" fillId="0" borderId="0" applyNumberFormat="0" applyFont="0" applyFill="0" applyBorder="0" applyAlignment="0" applyProtection="0"/>
    <xf numFmtId="0" fontId="125" fillId="0" borderId="17">
      <alignment horizontal="center"/>
      <protection/>
    </xf>
    <xf numFmtId="0" fontId="126" fillId="28" borderId="0" applyNumberFormat="0" applyFont="0" applyBorder="0" applyAlignment="0">
      <protection/>
    </xf>
    <xf numFmtId="14" fontId="127" fillId="0" borderId="0" applyNumberForma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41" fillId="0" borderId="0" applyFont="0" applyFill="0" applyBorder="0" applyAlignment="0" applyProtection="0"/>
    <xf numFmtId="4" fontId="128" fillId="27" borderId="25" applyNumberFormat="0" applyProtection="0">
      <alignment vertical="center"/>
    </xf>
    <xf numFmtId="4" fontId="129" fillId="27" borderId="25" applyNumberFormat="0" applyProtection="0">
      <alignment vertical="center"/>
    </xf>
    <xf numFmtId="4" fontId="130" fillId="27" borderId="25" applyNumberFormat="0" applyProtection="0">
      <alignment horizontal="left" vertical="center" indent="1"/>
    </xf>
    <xf numFmtId="4" fontId="130" fillId="29" borderId="0" applyNumberFormat="0" applyProtection="0">
      <alignment horizontal="left" vertical="center" indent="1"/>
    </xf>
    <xf numFmtId="4" fontId="130" fillId="18" borderId="25" applyNumberFormat="0" applyProtection="0">
      <alignment horizontal="right" vertical="center"/>
    </xf>
    <xf numFmtId="4" fontId="130" fillId="4" borderId="25" applyNumberFormat="0" applyProtection="0">
      <alignment horizontal="right" vertical="center"/>
    </xf>
    <xf numFmtId="4" fontId="130" fillId="10" borderId="25" applyNumberFormat="0" applyProtection="0">
      <alignment horizontal="right" vertical="center"/>
    </xf>
    <xf numFmtId="4" fontId="130" fillId="5" borderId="25" applyNumberFormat="0" applyProtection="0">
      <alignment horizontal="right" vertical="center"/>
    </xf>
    <xf numFmtId="4" fontId="130" fillId="12" borderId="25" applyNumberFormat="0" applyProtection="0">
      <alignment horizontal="right" vertical="center"/>
    </xf>
    <xf numFmtId="4" fontId="130" fillId="8" borderId="25" applyNumberFormat="0" applyProtection="0">
      <alignment horizontal="right" vertical="center"/>
    </xf>
    <xf numFmtId="4" fontId="130" fillId="30" borderId="25" applyNumberFormat="0" applyProtection="0">
      <alignment horizontal="right" vertical="center"/>
    </xf>
    <xf numFmtId="4" fontId="130" fillId="19" borderId="25" applyNumberFormat="0" applyProtection="0">
      <alignment horizontal="right" vertical="center"/>
    </xf>
    <xf numFmtId="4" fontId="130" fillId="31" borderId="25" applyNumberFormat="0" applyProtection="0">
      <alignment horizontal="right" vertical="center"/>
    </xf>
    <xf numFmtId="4" fontId="128" fillId="32" borderId="26" applyNumberFormat="0" applyProtection="0">
      <alignment horizontal="left" vertical="center" indent="1"/>
    </xf>
    <xf numFmtId="4" fontId="128" fillId="9" borderId="0" applyNumberFormat="0" applyProtection="0">
      <alignment horizontal="left" vertical="center" indent="1"/>
    </xf>
    <xf numFmtId="4" fontId="128" fillId="29" borderId="0" applyNumberFormat="0" applyProtection="0">
      <alignment horizontal="left" vertical="center" indent="1"/>
    </xf>
    <xf numFmtId="4" fontId="130" fillId="9" borderId="25" applyNumberFormat="0" applyProtection="0">
      <alignment horizontal="right" vertical="center"/>
    </xf>
    <xf numFmtId="4" fontId="76" fillId="9" borderId="0" applyNumberFormat="0" applyProtection="0">
      <alignment horizontal="left" vertical="center" indent="1"/>
    </xf>
    <xf numFmtId="4" fontId="76" fillId="29" borderId="0" applyNumberFormat="0" applyProtection="0">
      <alignment horizontal="left" vertical="center" indent="1"/>
    </xf>
    <xf numFmtId="4" fontId="130" fillId="33" borderId="25" applyNumberFormat="0" applyProtection="0">
      <alignment vertical="center"/>
    </xf>
    <xf numFmtId="4" fontId="131" fillId="33" borderId="25" applyNumberFormat="0" applyProtection="0">
      <alignment vertical="center"/>
    </xf>
    <xf numFmtId="4" fontId="128" fillId="9" borderId="27" applyNumberFormat="0" applyProtection="0">
      <alignment horizontal="left" vertical="center" indent="1"/>
    </xf>
    <xf numFmtId="4" fontId="130" fillId="33" borderId="25" applyNumberFormat="0" applyProtection="0">
      <alignment horizontal="right" vertical="center"/>
    </xf>
    <xf numFmtId="4" fontId="131" fillId="33" borderId="25" applyNumberFormat="0" applyProtection="0">
      <alignment horizontal="right" vertical="center"/>
    </xf>
    <xf numFmtId="4" fontId="128" fillId="9" borderId="25" applyNumberFormat="0" applyProtection="0">
      <alignment horizontal="left" vertical="center" indent="1"/>
    </xf>
    <xf numFmtId="4" fontId="132" fillId="26" borderId="27" applyNumberFormat="0" applyProtection="0">
      <alignment horizontal="left" vertical="center" indent="1"/>
    </xf>
    <xf numFmtId="4" fontId="133" fillId="33" borderId="25" applyNumberFormat="0" applyProtection="0">
      <alignment horizontal="right" vertical="center"/>
    </xf>
    <xf numFmtId="0" fontId="126" fillId="1" borderId="16" applyNumberFormat="0" applyFont="0" applyAlignment="0">
      <protection/>
    </xf>
    <xf numFmtId="4" fontId="27" fillId="0" borderId="22" applyBorder="0">
      <alignment/>
      <protection/>
    </xf>
    <xf numFmtId="2" fontId="27" fillId="0" borderId="22">
      <alignment/>
      <protection/>
    </xf>
    <xf numFmtId="3" fontId="34" fillId="0" borderId="0">
      <alignment/>
      <protection/>
    </xf>
    <xf numFmtId="0" fontId="134" fillId="0" borderId="0" applyNumberFormat="0" applyFill="0" applyBorder="0" applyAlignment="0">
      <protection/>
    </xf>
    <xf numFmtId="0" fontId="135" fillId="0" borderId="28" applyNumberFormat="0" applyFill="0" applyBorder="0" applyAlignment="0" applyProtection="0"/>
    <xf numFmtId="1" fontId="27" fillId="0" borderId="0">
      <alignment/>
      <protection/>
    </xf>
    <xf numFmtId="174" fontId="136" fillId="0" borderId="0" applyNumberFormat="0" applyBorder="0" applyAlignment="0">
      <protection/>
    </xf>
    <xf numFmtId="0" fontId="40" fillId="0" borderId="0" applyNumberFormat="0" applyFill="0" applyBorder="0" applyAlignment="0" applyProtection="0"/>
    <xf numFmtId="166" fontId="41"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2" fontId="41" fillId="0" borderId="0" applyFont="0" applyFill="0" applyBorder="0" applyAlignment="0" applyProtection="0"/>
    <xf numFmtId="197" fontId="41" fillId="0" borderId="0" applyFont="0" applyFill="0" applyBorder="0" applyAlignment="0" applyProtection="0"/>
    <xf numFmtId="42" fontId="41" fillId="0" borderId="0" applyFont="0" applyFill="0" applyBorder="0" applyAlignment="0" applyProtection="0"/>
    <xf numFmtId="197" fontId="41" fillId="0" borderId="0" applyFont="0" applyFill="0" applyBorder="0" applyAlignment="0" applyProtection="0"/>
    <xf numFmtId="42" fontId="41" fillId="0" borderId="0" applyFont="0" applyFill="0" applyBorder="0" applyAlignment="0" applyProtection="0"/>
    <xf numFmtId="197" fontId="41" fillId="0" borderId="0" applyFont="0" applyFill="0" applyBorder="0" applyAlignment="0" applyProtection="0"/>
    <xf numFmtId="42" fontId="41" fillId="0" borderId="0" applyFont="0" applyFill="0" applyBorder="0" applyAlignment="0" applyProtection="0"/>
    <xf numFmtId="197" fontId="41" fillId="0" borderId="0" applyFont="0" applyFill="0" applyBorder="0" applyAlignment="0" applyProtection="0"/>
    <xf numFmtId="174" fontId="58" fillId="0" borderId="0" applyFont="0" applyFill="0" applyBorder="0" applyAlignment="0" applyProtection="0"/>
    <xf numFmtId="193" fontId="41"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41" fontId="41" fillId="0" borderId="0" applyFont="0" applyFill="0" applyBorder="0" applyAlignment="0" applyProtection="0"/>
    <xf numFmtId="193"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8" fontId="41" fillId="0" borderId="0" applyFont="0" applyFill="0" applyBorder="0" applyAlignment="0" applyProtection="0"/>
    <xf numFmtId="166" fontId="41" fillId="0" borderId="0" applyFont="0" applyFill="0" applyBorder="0" applyAlignment="0" applyProtection="0"/>
    <xf numFmtId="198" fontId="41" fillId="0" borderId="0" applyFont="0" applyFill="0" applyBorder="0" applyAlignment="0" applyProtection="0"/>
    <xf numFmtId="198" fontId="41" fillId="0" borderId="0" applyFont="0" applyFill="0" applyBorder="0" applyAlignment="0" applyProtection="0"/>
    <xf numFmtId="198" fontId="41" fillId="0" borderId="0" applyFont="0" applyFill="0" applyBorder="0" applyAlignment="0" applyProtection="0"/>
    <xf numFmtId="198"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41" fontId="41" fillId="0" borderId="0" applyFont="0" applyFill="0" applyBorder="0" applyAlignment="0" applyProtection="0"/>
    <xf numFmtId="198" fontId="41" fillId="0" borderId="0" applyFont="0" applyFill="0" applyBorder="0" applyAlignment="0" applyProtection="0"/>
    <xf numFmtId="191" fontId="41" fillId="0" borderId="0" applyFont="0" applyFill="0" applyBorder="0" applyAlignment="0" applyProtection="0"/>
    <xf numFmtId="0" fontId="137" fillId="0" borderId="0">
      <alignment/>
      <protection/>
    </xf>
    <xf numFmtId="0" fontId="115" fillId="0" borderId="0">
      <alignment/>
      <protection/>
    </xf>
    <xf numFmtId="40" fontId="138" fillId="0" borderId="0" applyBorder="0">
      <alignment horizontal="right"/>
      <protection/>
    </xf>
    <xf numFmtId="0" fontId="139" fillId="0" borderId="0">
      <alignment/>
      <protection/>
    </xf>
    <xf numFmtId="244" fontId="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99"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5" fontId="99"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8" fontId="99"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50" fontId="140" fillId="2" borderId="29" applyFont="0" applyFill="0" applyBorder="0">
      <alignment/>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51" fontId="141" fillId="0" borderId="18">
      <alignment horizontal="right" vertical="center"/>
      <protection/>
    </xf>
    <xf numFmtId="251" fontId="141" fillId="0" borderId="18">
      <alignment horizontal="right" vertical="center"/>
      <protection/>
    </xf>
    <xf numFmtId="251" fontId="141" fillId="0" borderId="18">
      <alignment horizontal="right" vertical="center"/>
      <protection/>
    </xf>
    <xf numFmtId="251" fontId="141" fillId="0" borderId="18">
      <alignment horizontal="right" vertical="center"/>
      <protection/>
    </xf>
    <xf numFmtId="251" fontId="141" fillId="0" borderId="18">
      <alignment horizontal="right" vertical="center"/>
      <protection/>
    </xf>
    <xf numFmtId="251" fontId="1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0" fontId="140" fillId="2" borderId="29" applyFont="0" applyFill="0" applyBorder="0">
      <alignment/>
      <protection/>
    </xf>
    <xf numFmtId="250" fontId="140" fillId="2" borderId="29" applyFont="0" applyFill="0" applyBorder="0">
      <alignment/>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6" fontId="4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5" fontId="99"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252" fontId="99" fillId="0" borderId="18">
      <alignment horizontal="right" vertical="center"/>
      <protection/>
    </xf>
    <xf numFmtId="49" fontId="76" fillId="0" borderId="0" applyFill="0" applyBorder="0" applyAlignment="0">
      <protection/>
    </xf>
    <xf numFmtId="253" fontId="27" fillId="0" borderId="0" applyFill="0" applyBorder="0" applyAlignment="0">
      <protection/>
    </xf>
    <xf numFmtId="254" fontId="27" fillId="0" borderId="0" applyFill="0" applyBorder="0" applyAlignment="0">
      <protection/>
    </xf>
    <xf numFmtId="193" fontId="0" fillId="0" borderId="18">
      <alignment horizontal="center"/>
      <protection/>
    </xf>
    <xf numFmtId="0" fontId="0" fillId="0" borderId="30">
      <alignment/>
      <protection/>
    </xf>
    <xf numFmtId="0" fontId="99" fillId="0" borderId="0" applyNumberFormat="0" applyFill="0" applyBorder="0" applyAlignment="0" applyProtection="0"/>
    <xf numFmtId="0" fontId="27" fillId="0" borderId="0" applyNumberFormat="0" applyFill="0" applyBorder="0" applyAlignment="0" applyProtection="0"/>
    <xf numFmtId="0" fontId="123" fillId="0" borderId="0" applyNumberFormat="0" applyFill="0" applyBorder="0" applyAlignment="0" applyProtection="0"/>
    <xf numFmtId="0" fontId="58" fillId="0" borderId="2" applyNumberFormat="0" applyBorder="0" applyAlignment="0">
      <protection/>
    </xf>
    <xf numFmtId="0" fontId="142" fillId="0" borderId="23" applyNumberFormat="0" applyBorder="0" applyAlignment="0">
      <protection/>
    </xf>
    <xf numFmtId="3" fontId="143" fillId="0" borderId="14" applyNumberFormat="0" applyBorder="0" applyAlignment="0">
      <protection/>
    </xf>
    <xf numFmtId="0" fontId="144" fillId="0" borderId="0" applyNumberFormat="0" applyFill="0" applyBorder="0" applyAlignment="0" applyProtection="0"/>
    <xf numFmtId="0" fontId="65" fillId="2" borderId="4" applyNumberFormat="0" applyAlignment="0" applyProtection="0"/>
    <xf numFmtId="3" fontId="145" fillId="0" borderId="0" applyNumberFormat="0" applyFill="0" applyBorder="0" applyAlignment="0" applyProtection="0"/>
    <xf numFmtId="0" fontId="146" fillId="0" borderId="19" applyBorder="0" applyAlignment="0">
      <protection/>
    </xf>
    <xf numFmtId="0" fontId="147" fillId="0" borderId="0" applyNumberFormat="0" applyFill="0" applyBorder="0" applyAlignment="0" applyProtection="0"/>
    <xf numFmtId="0" fontId="97" fillId="0" borderId="31"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32" applyNumberFormat="0" applyFill="0" applyAlignment="0" applyProtection="0"/>
    <xf numFmtId="3" fontId="49" fillId="0" borderId="22" applyNumberFormat="0" applyAlignment="0">
      <protection/>
    </xf>
    <xf numFmtId="3" fontId="149" fillId="0" borderId="2" applyNumberFormat="0" applyAlignment="0">
      <protection/>
    </xf>
    <xf numFmtId="0" fontId="148" fillId="0" borderId="32" applyNumberFormat="0" applyFill="0" applyAlignment="0" applyProtection="0"/>
    <xf numFmtId="0" fontId="150" fillId="0" borderId="33" applyNumberFormat="0" applyBorder="0" applyAlignment="0">
      <protection/>
    </xf>
    <xf numFmtId="0" fontId="96" fillId="5" borderId="0" applyNumberFormat="0" applyBorder="0" applyAlignment="0" applyProtection="0"/>
    <xf numFmtId="0" fontId="148" fillId="0" borderId="32" applyNumberFormat="0" applyFill="0" applyAlignment="0" applyProtection="0"/>
    <xf numFmtId="0" fontId="27" fillId="0" borderId="34" applyNumberFormat="0" applyFont="0" applyFill="0" applyAlignment="0" applyProtection="0"/>
    <xf numFmtId="0" fontId="116" fillId="0" borderId="35" applyNumberFormat="0" applyAlignment="0">
      <protection/>
    </xf>
    <xf numFmtId="0" fontId="118" fillId="27" borderId="0" applyNumberFormat="0" applyBorder="0" applyAlignment="0" applyProtection="0"/>
    <xf numFmtId="174" fontId="151" fillId="0" borderId="36" applyNumberFormat="0" applyFont="0" applyAlignment="0">
      <protection/>
    </xf>
    <xf numFmtId="255" fontId="0" fillId="0" borderId="0" applyFont="0" applyFill="0" applyBorder="0" applyAlignment="0" applyProtection="0"/>
    <xf numFmtId="256" fontId="0" fillId="0" borderId="0" applyFont="0" applyFill="0" applyBorder="0" applyAlignment="0" applyProtection="0"/>
    <xf numFmtId="0" fontId="152" fillId="0" borderId="0" applyNumberFormat="0" applyFill="0" applyBorder="0" applyAlignment="0" applyProtection="0"/>
    <xf numFmtId="0" fontId="87" fillId="0" borderId="0" applyNumberFormat="0" applyFill="0" applyBorder="0" applyAlignment="0" applyProtection="0"/>
    <xf numFmtId="0" fontId="102" fillId="0" borderId="37">
      <alignment horizontal="center"/>
      <protection/>
    </xf>
    <xf numFmtId="257" fontId="0" fillId="0" borderId="0">
      <alignment/>
      <protection/>
    </xf>
    <xf numFmtId="258" fontId="0" fillId="0" borderId="1">
      <alignment/>
      <protection/>
    </xf>
    <xf numFmtId="0" fontId="153" fillId="0" borderId="0">
      <alignment/>
      <protection/>
    </xf>
    <xf numFmtId="3" fontId="99" fillId="0" borderId="0" applyNumberFormat="0" applyBorder="0" applyAlignment="0" applyProtection="0"/>
    <xf numFmtId="3" fontId="154" fillId="0" borderId="0">
      <alignment/>
      <protection locked="0"/>
    </xf>
    <xf numFmtId="0" fontId="11" fillId="0" borderId="38" applyFill="0" applyBorder="0" applyAlignment="0">
      <protection/>
    </xf>
    <xf numFmtId="5" fontId="155" fillId="34" borderId="19">
      <alignment vertical="top"/>
      <protection/>
    </xf>
    <xf numFmtId="0" fontId="21" fillId="35" borderId="1">
      <alignment horizontal="left" vertical="center"/>
      <protection/>
    </xf>
    <xf numFmtId="6" fontId="156" fillId="36" borderId="19">
      <alignment/>
      <protection/>
    </xf>
    <xf numFmtId="5" fontId="105" fillId="0" borderId="19">
      <alignment horizontal="left" vertical="top"/>
      <protection/>
    </xf>
    <xf numFmtId="0" fontId="157" fillId="37" borderId="0">
      <alignment horizontal="left" vertical="center"/>
      <protection/>
    </xf>
    <xf numFmtId="5" fontId="40" fillId="0" borderId="22">
      <alignment horizontal="left" vertical="top"/>
      <protection/>
    </xf>
    <xf numFmtId="0" fontId="158" fillId="0" borderId="22">
      <alignment horizontal="left" vertical="center"/>
      <protection/>
    </xf>
    <xf numFmtId="0" fontId="27" fillId="0" borderId="0">
      <alignment/>
      <protection/>
    </xf>
    <xf numFmtId="259" fontId="27" fillId="0" borderId="0" applyFont="0" applyFill="0" applyBorder="0" applyAlignment="0" applyProtection="0"/>
    <xf numFmtId="246" fontId="27" fillId="0" borderId="0" applyFont="0" applyFill="0" applyBorder="0" applyAlignment="0" applyProtection="0"/>
    <xf numFmtId="42" fontId="84" fillId="0" borderId="0" applyFont="0" applyFill="0" applyBorder="0" applyAlignment="0" applyProtection="0"/>
    <xf numFmtId="44" fontId="84" fillId="0" borderId="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61" fillId="4" borderId="0" applyNumberFormat="0" applyBorder="0" applyAlignment="0" applyProtection="0"/>
    <xf numFmtId="0" fontId="159" fillId="0" borderId="0" applyNumberFormat="0" applyFill="0" applyBorder="0" applyAlignment="0" applyProtection="0"/>
    <xf numFmtId="40" fontId="160" fillId="0" borderId="0" applyFont="0" applyFill="0" applyBorder="0" applyAlignment="0" applyProtection="0"/>
    <xf numFmtId="38" fontId="160"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9" fontId="120" fillId="0" borderId="0" applyFont="0" applyFill="0" applyBorder="0" applyAlignment="0" applyProtection="0"/>
    <xf numFmtId="0" fontId="161" fillId="0" borderId="0">
      <alignment/>
      <protection/>
    </xf>
    <xf numFmtId="0" fontId="117" fillId="0" borderId="0">
      <alignment/>
      <protection/>
    </xf>
    <xf numFmtId="191" fontId="162" fillId="0" borderId="0" applyFont="0" applyFill="0" applyBorder="0" applyAlignment="0" applyProtection="0"/>
    <xf numFmtId="183" fontId="162" fillId="0" borderId="0" applyFont="0" applyFill="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20" fillId="0" borderId="0" applyFont="0" applyFill="0" applyBorder="0" applyAlignment="0" applyProtection="0"/>
    <xf numFmtId="0" fontId="120" fillId="0" borderId="0" applyFont="0" applyFill="0" applyBorder="0" applyAlignment="0" applyProtection="0"/>
    <xf numFmtId="217" fontId="163" fillId="0" borderId="0" applyFont="0" applyFill="0" applyBorder="0" applyAlignment="0" applyProtection="0"/>
    <xf numFmtId="219" fontId="163" fillId="0" borderId="0" applyFont="0" applyFill="0" applyBorder="0" applyAlignment="0" applyProtection="0"/>
    <xf numFmtId="0" fontId="164" fillId="0" borderId="0">
      <alignment/>
      <protection/>
    </xf>
    <xf numFmtId="260" fontId="27" fillId="0" borderId="0" applyFont="0" applyFill="0" applyBorder="0" applyAlignment="0" applyProtection="0"/>
    <xf numFmtId="0" fontId="7" fillId="0" borderId="0">
      <alignment/>
      <protection/>
    </xf>
    <xf numFmtId="194" fontId="162" fillId="0" borderId="0" applyFont="0" applyFill="0" applyBorder="0" applyAlignment="0" applyProtection="0"/>
    <xf numFmtId="6" fontId="38" fillId="0" borderId="0" applyFont="0" applyFill="0" applyBorder="0" applyAlignment="0" applyProtection="0"/>
    <xf numFmtId="241" fontId="162" fillId="0" borderId="0" applyFont="0" applyFill="0" applyBorder="0" applyAlignment="0" applyProtection="0"/>
    <xf numFmtId="0" fontId="165" fillId="0" borderId="0" applyFont="0" applyFill="0" applyBorder="0" applyAlignment="0" applyProtection="0"/>
    <xf numFmtId="0" fontId="165" fillId="0" borderId="0" applyFont="0" applyFill="0" applyBorder="0" applyAlignment="0" applyProtection="0"/>
    <xf numFmtId="0" fontId="1" fillId="0" borderId="0">
      <alignment vertical="center"/>
      <protection/>
    </xf>
  </cellStyleXfs>
  <cellXfs count="1025">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23" xfId="0" applyFont="1" applyBorder="1" applyAlignment="1">
      <alignment/>
    </xf>
    <xf numFmtId="0" fontId="1" fillId="0" borderId="2" xfId="0" applyFont="1" applyBorder="1" applyAlignment="1">
      <alignment/>
    </xf>
    <xf numFmtId="0" fontId="1" fillId="0" borderId="0" xfId="0" applyFont="1" applyBorder="1" applyAlignment="1">
      <alignment/>
    </xf>
    <xf numFmtId="0" fontId="1" fillId="0" borderId="0" xfId="0" applyFont="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3" fontId="7" fillId="0" borderId="1" xfId="0" applyNumberFormat="1" applyFont="1" applyFill="1" applyBorder="1" applyAlignment="1">
      <alignment horizontal="center" vertical="center" wrapText="1"/>
    </xf>
    <xf numFmtId="0" fontId="7" fillId="0" borderId="0" xfId="0" applyFont="1" applyFill="1" applyBorder="1" applyAlignment="1">
      <alignment horizontal="right"/>
    </xf>
    <xf numFmtId="0" fontId="2" fillId="0" borderId="0" xfId="0" applyFont="1" applyAlignment="1">
      <alignment/>
    </xf>
    <xf numFmtId="176" fontId="1" fillId="0" borderId="39" xfId="0" applyNumberFormat="1" applyFont="1" applyBorder="1" applyAlignment="1">
      <alignment/>
    </xf>
    <xf numFmtId="0" fontId="4" fillId="0" borderId="0" xfId="0" applyFont="1" applyFill="1" applyAlignment="1">
      <alignment/>
    </xf>
    <xf numFmtId="0" fontId="7" fillId="0" borderId="0" xfId="0" applyFont="1" applyFill="1" applyAlignment="1">
      <alignment vertical="center"/>
    </xf>
    <xf numFmtId="0" fontId="2" fillId="0" borderId="1" xfId="0" applyFont="1" applyBorder="1" applyAlignment="1">
      <alignment horizontal="center" vertical="center"/>
    </xf>
    <xf numFmtId="176" fontId="2" fillId="0" borderId="1" xfId="642" applyNumberFormat="1" applyFont="1" applyBorder="1" applyAlignment="1">
      <alignment horizontal="center" vertical="center"/>
    </xf>
    <xf numFmtId="0" fontId="2" fillId="0" borderId="1"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Alignment="1">
      <alignment/>
    </xf>
    <xf numFmtId="3" fontId="4" fillId="0" borderId="0" xfId="0" applyNumberFormat="1" applyFont="1" applyAlignment="1">
      <alignment/>
    </xf>
    <xf numFmtId="0" fontId="4" fillId="0" borderId="0" xfId="0" applyFont="1" applyAlignment="1">
      <alignment horizont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vertical="center"/>
    </xf>
    <xf numFmtId="3" fontId="6" fillId="0" borderId="0" xfId="0" applyNumberFormat="1" applyFont="1" applyFill="1" applyAlignment="1">
      <alignment vertical="center"/>
    </xf>
    <xf numFmtId="3" fontId="6" fillId="0" borderId="0" xfId="0" applyNumberFormat="1" applyFont="1" applyFill="1" applyBorder="1" applyAlignment="1">
      <alignment horizontal="center" vertical="center"/>
    </xf>
    <xf numFmtId="3" fontId="7" fillId="0" borderId="0" xfId="0" applyNumberFormat="1"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7" fillId="0" borderId="39" xfId="0" applyFont="1" applyFill="1" applyBorder="1" applyAlignment="1">
      <alignment vertical="center"/>
    </xf>
    <xf numFmtId="0" fontId="8" fillId="0" borderId="39" xfId="0" applyFont="1" applyFill="1" applyBorder="1" applyAlignment="1">
      <alignment horizontal="center" vertical="center"/>
    </xf>
    <xf numFmtId="0" fontId="7" fillId="0" borderId="39" xfId="0" applyFont="1" applyFill="1" applyBorder="1" applyAlignment="1">
      <alignment horizontal="right" vertical="center"/>
    </xf>
    <xf numFmtId="0" fontId="7" fillId="0" borderId="0" xfId="0" applyFont="1" applyFill="1" applyAlignment="1">
      <alignment horizontal="right" vertical="center"/>
    </xf>
    <xf numFmtId="3" fontId="7" fillId="0" borderId="2" xfId="0" applyNumberFormat="1" applyFont="1" applyFill="1" applyBorder="1" applyAlignment="1">
      <alignment horizontal="right"/>
    </xf>
    <xf numFmtId="0" fontId="7" fillId="0" borderId="39" xfId="0" applyFont="1" applyFill="1" applyBorder="1" applyAlignment="1">
      <alignment horizontal="right"/>
    </xf>
    <xf numFmtId="0" fontId="7" fillId="0" borderId="0" xfId="0" applyFont="1" applyFill="1" applyAlignment="1">
      <alignment horizontal="right"/>
    </xf>
    <xf numFmtId="3" fontId="9" fillId="0" borderId="1" xfId="0" applyNumberFormat="1" applyFont="1" applyFill="1" applyBorder="1" applyAlignment="1">
      <alignment horizontal="right"/>
    </xf>
    <xf numFmtId="165" fontId="6" fillId="0" borderId="1" xfId="0" applyNumberFormat="1" applyFont="1" applyFill="1" applyBorder="1" applyAlignment="1">
      <alignment horizontal="right"/>
    </xf>
    <xf numFmtId="177" fontId="6" fillId="0" borderId="1" xfId="0" applyNumberFormat="1" applyFont="1" applyFill="1" applyBorder="1" applyAlignment="1">
      <alignment horizontal="right"/>
    </xf>
    <xf numFmtId="0" fontId="9" fillId="0" borderId="39" xfId="0" applyFont="1" applyFill="1" applyBorder="1" applyAlignment="1">
      <alignment horizontal="right"/>
    </xf>
    <xf numFmtId="0" fontId="9" fillId="0" borderId="0" xfId="0" applyFont="1" applyFill="1" applyBorder="1" applyAlignment="1">
      <alignment horizontal="right"/>
    </xf>
    <xf numFmtId="0" fontId="9" fillId="0" borderId="16" xfId="0" applyFont="1" applyFill="1" applyBorder="1" applyAlignment="1">
      <alignment horizontal="right"/>
    </xf>
    <xf numFmtId="0" fontId="7" fillId="0" borderId="0" xfId="0" applyFont="1" applyFill="1" applyAlignment="1">
      <alignment/>
    </xf>
    <xf numFmtId="3" fontId="7" fillId="0" borderId="0" xfId="0" applyNumberFormat="1" applyFont="1" applyFill="1" applyAlignment="1">
      <alignment/>
    </xf>
    <xf numFmtId="3" fontId="4" fillId="0" borderId="0" xfId="0" applyNumberFormat="1" applyFont="1" applyFill="1" applyAlignment="1">
      <alignment/>
    </xf>
    <xf numFmtId="0" fontId="1" fillId="0" borderId="23" xfId="0" applyFont="1" applyBorder="1" applyAlignment="1">
      <alignment horizontal="center"/>
    </xf>
    <xf numFmtId="0" fontId="1" fillId="0" borderId="23" xfId="0" applyFont="1" applyBorder="1" applyAlignment="1">
      <alignment horizontal="left"/>
    </xf>
    <xf numFmtId="175" fontId="1" fillId="0" borderId="23" xfId="642" applyNumberFormat="1" applyFont="1" applyBorder="1" applyAlignment="1">
      <alignment horizontal="center"/>
    </xf>
    <xf numFmtId="0" fontId="1" fillId="0" borderId="2" xfId="0" applyFont="1" applyBorder="1" applyAlignment="1">
      <alignment horizontal="center"/>
    </xf>
    <xf numFmtId="175" fontId="1" fillId="0" borderId="2" xfId="642" applyNumberFormat="1" applyFont="1" applyBorder="1" applyAlignment="1">
      <alignment horizontal="center"/>
    </xf>
    <xf numFmtId="176" fontId="1" fillId="0" borderId="2" xfId="642" applyNumberFormat="1" applyFont="1" applyBorder="1" applyAlignment="1">
      <alignment/>
    </xf>
    <xf numFmtId="176" fontId="1" fillId="0" borderId="2" xfId="0" applyNumberFormat="1" applyFont="1" applyBorder="1" applyAlignment="1">
      <alignment/>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14" xfId="0" applyFont="1" applyBorder="1" applyAlignment="1">
      <alignment/>
    </xf>
    <xf numFmtId="0" fontId="12" fillId="0" borderId="2" xfId="0" applyFont="1" applyBorder="1" applyAlignment="1">
      <alignment horizontal="center"/>
    </xf>
    <xf numFmtId="0" fontId="12" fillId="0" borderId="2" xfId="0" applyFont="1" applyBorder="1" applyAlignment="1">
      <alignment wrapText="1"/>
    </xf>
    <xf numFmtId="41" fontId="12" fillId="0" borderId="2" xfId="0" applyNumberFormat="1" applyFont="1" applyBorder="1" applyAlignment="1">
      <alignment/>
    </xf>
    <xf numFmtId="0" fontId="13" fillId="0" borderId="2" xfId="0" applyFont="1" applyBorder="1" applyAlignment="1">
      <alignment horizontal="center"/>
    </xf>
    <xf numFmtId="0" fontId="13" fillId="0" borderId="2" xfId="0" applyFont="1" applyBorder="1" applyAlignment="1">
      <alignment/>
    </xf>
    <xf numFmtId="167" fontId="13" fillId="0" borderId="2" xfId="651" applyFont="1" applyBorder="1" applyAlignment="1">
      <alignment/>
    </xf>
    <xf numFmtId="41" fontId="13" fillId="0" borderId="2" xfId="0" applyNumberFormat="1" applyFont="1" applyBorder="1" applyAlignment="1">
      <alignment/>
    </xf>
    <xf numFmtId="9" fontId="13" fillId="0" borderId="2" xfId="0" applyNumberFormat="1" applyFont="1" applyBorder="1" applyAlignment="1">
      <alignment horizontal="center"/>
    </xf>
    <xf numFmtId="0" fontId="13" fillId="0" borderId="40" xfId="0" applyFont="1" applyBorder="1" applyAlignment="1">
      <alignment horizontal="center"/>
    </xf>
    <xf numFmtId="0" fontId="13" fillId="0" borderId="40" xfId="0" applyFont="1" applyBorder="1" applyAlignment="1">
      <alignment/>
    </xf>
    <xf numFmtId="0" fontId="12" fillId="0" borderId="1" xfId="0" applyFont="1" applyBorder="1" applyAlignment="1">
      <alignment horizontal="center"/>
    </xf>
    <xf numFmtId="0" fontId="12" fillId="0" borderId="0" xfId="0" applyFont="1" applyAlignment="1">
      <alignment/>
    </xf>
    <xf numFmtId="0" fontId="12" fillId="0" borderId="14" xfId="0" applyFont="1" applyBorder="1" applyAlignment="1">
      <alignment horizontal="center"/>
    </xf>
    <xf numFmtId="0" fontId="12" fillId="0" borderId="14" xfId="0" applyFont="1" applyBorder="1" applyAlignment="1">
      <alignment/>
    </xf>
    <xf numFmtId="0" fontId="15" fillId="0" borderId="0" xfId="0" applyFont="1" applyAlignment="1">
      <alignment/>
    </xf>
    <xf numFmtId="0" fontId="15" fillId="0" borderId="0" xfId="0" applyFont="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xf>
    <xf numFmtId="0" fontId="1" fillId="0" borderId="41" xfId="0" applyFont="1" applyFill="1" applyBorder="1" applyAlignment="1">
      <alignment horizont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14" xfId="0" applyFont="1" applyBorder="1" applyAlignment="1">
      <alignment/>
    </xf>
    <xf numFmtId="3" fontId="1" fillId="0" borderId="2" xfId="0" applyNumberFormat="1" applyFont="1" applyBorder="1" applyAlignment="1">
      <alignment horizontal="center"/>
    </xf>
    <xf numFmtId="0" fontId="17" fillId="0" borderId="0" xfId="0" applyFont="1" applyAlignment="1">
      <alignment vertical="center"/>
    </xf>
    <xf numFmtId="0" fontId="18" fillId="0" borderId="0" xfId="0" applyFont="1" applyAlignment="1">
      <alignment vertical="center"/>
    </xf>
    <xf numFmtId="3" fontId="17" fillId="0" borderId="0" xfId="0" applyNumberFormat="1" applyFont="1" applyAlignment="1">
      <alignment vertical="center"/>
    </xf>
    <xf numFmtId="0" fontId="18" fillId="0" borderId="0" xfId="0" applyFont="1" applyAlignment="1">
      <alignment horizontal="center" vertical="center"/>
    </xf>
    <xf numFmtId="176" fontId="18" fillId="0" borderId="0" xfId="642" applyNumberFormat="1" applyFont="1" applyAlignment="1">
      <alignment horizontal="center" vertical="center"/>
    </xf>
    <xf numFmtId="176" fontId="18" fillId="0" borderId="0" xfId="642"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176" fontId="17" fillId="0" borderId="39" xfId="642"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4" fontId="18" fillId="0" borderId="23" xfId="0" applyNumberFormat="1" applyFont="1" applyBorder="1" applyAlignment="1">
      <alignment horizontal="right"/>
    </xf>
    <xf numFmtId="176" fontId="18" fillId="0" borderId="23" xfId="642" applyNumberFormat="1" applyFont="1" applyBorder="1" applyAlignment="1">
      <alignment horizontal="right"/>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2" xfId="0" applyFont="1" applyBorder="1" applyAlignment="1">
      <alignment horizontal="center"/>
    </xf>
    <xf numFmtId="0" fontId="18" fillId="0" borderId="2" xfId="0" applyFont="1" applyBorder="1" applyAlignment="1">
      <alignment/>
    </xf>
    <xf numFmtId="165" fontId="18" fillId="0" borderId="2" xfId="0" applyNumberFormat="1" applyFont="1" applyBorder="1" applyAlignment="1">
      <alignment horizontal="right"/>
    </xf>
    <xf numFmtId="3" fontId="18" fillId="0" borderId="2" xfId="0" applyNumberFormat="1" applyFont="1" applyBorder="1" applyAlignment="1">
      <alignment horizontal="right"/>
    </xf>
    <xf numFmtId="0" fontId="18" fillId="0" borderId="2" xfId="0" applyFont="1" applyBorder="1" applyAlignment="1">
      <alignment horizontal="right"/>
    </xf>
    <xf numFmtId="4" fontId="18" fillId="0" borderId="2" xfId="0" applyNumberFormat="1" applyFont="1" applyBorder="1" applyAlignment="1">
      <alignment horizontal="right"/>
    </xf>
    <xf numFmtId="3" fontId="18" fillId="0" borderId="2" xfId="0" applyNumberFormat="1" applyFont="1" applyBorder="1" applyAlignment="1">
      <alignment horizontal="right" vertical="center"/>
    </xf>
    <xf numFmtId="176" fontId="18" fillId="0" borderId="39" xfId="642" applyNumberFormat="1"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176" fontId="18" fillId="0" borderId="0" xfId="642" applyNumberFormat="1" applyFont="1" applyBorder="1" applyAlignment="1">
      <alignment horizontal="right"/>
    </xf>
    <xf numFmtId="2" fontId="18" fillId="0" borderId="2" xfId="0" applyNumberFormat="1" applyFont="1" applyBorder="1" applyAlignment="1">
      <alignment horizontal="right"/>
    </xf>
    <xf numFmtId="165" fontId="17" fillId="0" borderId="1" xfId="0" applyNumberFormat="1" applyFont="1" applyBorder="1" applyAlignment="1">
      <alignment horizontal="right"/>
    </xf>
    <xf numFmtId="177" fontId="17" fillId="0" borderId="1" xfId="0" applyNumberFormat="1" applyFont="1" applyBorder="1" applyAlignment="1">
      <alignment horizontal="right"/>
    </xf>
    <xf numFmtId="0" fontId="18" fillId="0" borderId="0" xfId="0" applyFont="1" applyAlignment="1">
      <alignment/>
    </xf>
    <xf numFmtId="3" fontId="18" fillId="0" borderId="0" xfId="0" applyNumberFormat="1" applyFont="1" applyAlignment="1">
      <alignment/>
    </xf>
    <xf numFmtId="176" fontId="18" fillId="0" borderId="0" xfId="642" applyNumberFormat="1" applyFont="1" applyAlignment="1">
      <alignment/>
    </xf>
    <xf numFmtId="3" fontId="17" fillId="0" borderId="0" xfId="0" applyNumberFormat="1" applyFont="1" applyAlignment="1">
      <alignment/>
    </xf>
    <xf numFmtId="3" fontId="18" fillId="0" borderId="0" xfId="0" applyNumberFormat="1" applyFont="1" applyAlignment="1">
      <alignment horizontal="center"/>
    </xf>
    <xf numFmtId="165" fontId="7" fillId="0" borderId="23" xfId="0" applyNumberFormat="1" applyFont="1" applyFill="1" applyBorder="1" applyAlignment="1">
      <alignment horizontal="right"/>
    </xf>
    <xf numFmtId="3" fontId="7" fillId="0" borderId="23" xfId="0" applyNumberFormat="1" applyFont="1" applyFill="1" applyBorder="1" applyAlignment="1">
      <alignment horizontal="right"/>
    </xf>
    <xf numFmtId="0" fontId="7" fillId="0" borderId="23" xfId="0" applyFont="1" applyFill="1" applyBorder="1" applyAlignment="1">
      <alignment horizontal="right"/>
    </xf>
    <xf numFmtId="4" fontId="7" fillId="0" borderId="23" xfId="0" applyNumberFormat="1" applyFont="1" applyFill="1" applyBorder="1" applyAlignment="1">
      <alignment horizontal="right"/>
    </xf>
    <xf numFmtId="4" fontId="7"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165" fontId="7" fillId="0" borderId="2" xfId="0" applyNumberFormat="1" applyFont="1" applyFill="1" applyBorder="1" applyAlignment="1">
      <alignment horizontal="right"/>
    </xf>
    <xf numFmtId="4" fontId="7" fillId="0" borderId="2" xfId="0" applyNumberFormat="1" applyFont="1" applyFill="1" applyBorder="1" applyAlignment="1">
      <alignment horizontal="right"/>
    </xf>
    <xf numFmtId="0" fontId="7" fillId="0" borderId="23" xfId="0" applyFont="1" applyBorder="1" applyAlignment="1">
      <alignment horizontal="center" vertical="center"/>
    </xf>
    <xf numFmtId="0" fontId="7" fillId="0" borderId="23" xfId="0" applyFont="1" applyBorder="1" applyAlignment="1">
      <alignment horizontal="left" vertical="center"/>
    </xf>
    <xf numFmtId="0" fontId="7" fillId="0" borderId="2" xfId="0" applyFont="1" applyBorder="1" applyAlignment="1">
      <alignment horizontal="center"/>
    </xf>
    <xf numFmtId="0" fontId="7" fillId="0" borderId="2" xfId="0" applyFont="1" applyBorder="1" applyAlignment="1">
      <alignment/>
    </xf>
    <xf numFmtId="0" fontId="7" fillId="0" borderId="2" xfId="0" applyFont="1" applyBorder="1" applyAlignment="1">
      <alignment horizontal="right"/>
    </xf>
    <xf numFmtId="2" fontId="7" fillId="0" borderId="2" xfId="0" applyNumberFormat="1" applyFont="1" applyBorder="1" applyAlignment="1">
      <alignment horizontal="right"/>
    </xf>
    <xf numFmtId="0" fontId="19" fillId="0" borderId="2" xfId="0" applyFont="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lignment/>
    </xf>
    <xf numFmtId="3" fontId="1" fillId="0" borderId="23" xfId="0" applyNumberFormat="1" applyFont="1" applyBorder="1" applyAlignment="1">
      <alignment horizontal="center"/>
    </xf>
    <xf numFmtId="0" fontId="1" fillId="0" borderId="42" xfId="0" applyFont="1" applyBorder="1" applyAlignment="1">
      <alignment horizontal="center"/>
    </xf>
    <xf numFmtId="0" fontId="1" fillId="0" borderId="42" xfId="0" applyFont="1" applyBorder="1" applyAlignment="1">
      <alignment/>
    </xf>
    <xf numFmtId="175" fontId="1" fillId="0" borderId="42" xfId="642" applyNumberFormat="1" applyFont="1" applyBorder="1" applyAlignment="1">
      <alignment horizontal="center"/>
    </xf>
    <xf numFmtId="176" fontId="1" fillId="0" borderId="42" xfId="642" applyNumberFormat="1" applyFont="1" applyBorder="1" applyAlignment="1">
      <alignment/>
    </xf>
    <xf numFmtId="0" fontId="5" fillId="0" borderId="0" xfId="0" applyFont="1" applyAlignment="1">
      <alignment horizontal="center"/>
    </xf>
    <xf numFmtId="0" fontId="5" fillId="0" borderId="0" xfId="0" applyFont="1" applyAlignment="1">
      <alignment/>
    </xf>
    <xf numFmtId="0" fontId="5" fillId="0" borderId="0" xfId="0" applyFont="1" applyFill="1" applyAlignment="1">
      <alignment horizontal="center"/>
    </xf>
    <xf numFmtId="41" fontId="12" fillId="0" borderId="1" xfId="0" applyNumberFormat="1" applyFont="1" applyBorder="1" applyAlignment="1">
      <alignment/>
    </xf>
    <xf numFmtId="0" fontId="2" fillId="0" borderId="0" xfId="0" applyFont="1" applyAlignment="1">
      <alignment vertical="center"/>
    </xf>
    <xf numFmtId="176" fontId="2" fillId="0" borderId="1" xfId="0" applyNumberFormat="1" applyFont="1" applyFill="1" applyBorder="1" applyAlignment="1">
      <alignment vertical="center" wrapText="1"/>
    </xf>
    <xf numFmtId="176" fontId="2" fillId="0" borderId="1" xfId="642" applyNumberFormat="1"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vertical="center" wrapText="1"/>
    </xf>
    <xf numFmtId="176" fontId="2" fillId="0" borderId="23"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642" applyNumberFormat="1" applyFont="1" applyFill="1" applyBorder="1" applyAlignment="1">
      <alignment vertical="center" wrapText="1"/>
    </xf>
    <xf numFmtId="176" fontId="1" fillId="0" borderId="2" xfId="642"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76" fontId="2" fillId="0" borderId="2" xfId="642" applyNumberFormat="1" applyFont="1" applyFill="1" applyBorder="1" applyAlignment="1">
      <alignment vertical="center" wrapText="1"/>
    </xf>
    <xf numFmtId="0" fontId="1" fillId="0" borderId="42" xfId="0" applyFont="1" applyFill="1" applyBorder="1" applyAlignment="1">
      <alignment horizontal="center" vertical="center" wrapText="1"/>
    </xf>
    <xf numFmtId="0" fontId="1" fillId="0" borderId="42" xfId="0" applyFont="1" applyFill="1" applyBorder="1" applyAlignment="1">
      <alignment vertical="center" wrapText="1"/>
    </xf>
    <xf numFmtId="176" fontId="1" fillId="0" borderId="42" xfId="642" applyNumberFormat="1" applyFont="1" applyFill="1" applyBorder="1" applyAlignment="1">
      <alignment vertical="center" wrapText="1"/>
    </xf>
    <xf numFmtId="0" fontId="1" fillId="0" borderId="40" xfId="0" applyFont="1" applyFill="1" applyBorder="1" applyAlignment="1">
      <alignment horizontal="center" vertical="center" wrapText="1"/>
    </xf>
    <xf numFmtId="0" fontId="1" fillId="0" borderId="40" xfId="0" applyFont="1" applyFill="1" applyBorder="1" applyAlignment="1">
      <alignment vertical="center" wrapText="1"/>
    </xf>
    <xf numFmtId="176" fontId="1" fillId="0" borderId="40" xfId="642" applyNumberFormat="1" applyFont="1" applyFill="1" applyBorder="1" applyAlignment="1">
      <alignment vertical="center" wrapText="1"/>
    </xf>
    <xf numFmtId="176" fontId="2" fillId="0" borderId="23" xfId="642" applyNumberFormat="1" applyFont="1" applyFill="1" applyBorder="1" applyAlignment="1">
      <alignment vertical="center" wrapText="1"/>
    </xf>
    <xf numFmtId="3" fontId="2" fillId="0" borderId="0" xfId="0" applyNumberFormat="1" applyFont="1" applyFill="1" applyAlignment="1">
      <alignment horizontal="center"/>
    </xf>
    <xf numFmtId="3" fontId="17" fillId="0" borderId="1" xfId="0" applyNumberFormat="1" applyFont="1" applyBorder="1" applyAlignment="1">
      <alignment horizontal="right"/>
    </xf>
    <xf numFmtId="0" fontId="17" fillId="0" borderId="18" xfId="0" applyFont="1" applyBorder="1" applyAlignment="1">
      <alignment horizontal="right"/>
    </xf>
    <xf numFmtId="0" fontId="17" fillId="0" borderId="1" xfId="0" applyFont="1" applyBorder="1" applyAlignment="1">
      <alignment horizontal="right"/>
    </xf>
    <xf numFmtId="176" fontId="17" fillId="0" borderId="0" xfId="642" applyNumberFormat="1" applyFont="1" applyBorder="1" applyAlignment="1">
      <alignment horizontal="right"/>
    </xf>
    <xf numFmtId="0" fontId="17" fillId="0" borderId="0" xfId="0" applyFont="1" applyBorder="1" applyAlignment="1">
      <alignment horizontal="right"/>
    </xf>
    <xf numFmtId="0" fontId="17" fillId="0" borderId="16" xfId="0" applyFont="1" applyBorder="1" applyAlignment="1">
      <alignment horizontal="right"/>
    </xf>
    <xf numFmtId="0" fontId="6" fillId="0" borderId="18" xfId="0" applyFont="1" applyFill="1" applyBorder="1" applyAlignment="1">
      <alignment horizontal="center"/>
    </xf>
    <xf numFmtId="0" fontId="2" fillId="0" borderId="0" xfId="0" applyFont="1" applyFill="1" applyBorder="1" applyAlignment="1">
      <alignment horizontal="center" vertical="center" wrapText="1"/>
    </xf>
    <xf numFmtId="0" fontId="21" fillId="0" borderId="0" xfId="0" applyFont="1" applyAlignment="1">
      <alignment/>
    </xf>
    <xf numFmtId="0" fontId="1"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center" vertical="center"/>
    </xf>
    <xf numFmtId="3" fontId="1" fillId="0" borderId="0" xfId="0" applyNumberFormat="1" applyFont="1" applyFill="1" applyAlignment="1">
      <alignment horizontal="center"/>
    </xf>
    <xf numFmtId="3" fontId="18" fillId="0" borderId="14" xfId="0" applyNumberFormat="1" applyFont="1" applyBorder="1" applyAlignment="1">
      <alignment horizontal="right"/>
    </xf>
    <xf numFmtId="0" fontId="17" fillId="0"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9"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0" fontId="5" fillId="0" borderId="0" xfId="0" applyFont="1" applyAlignment="1">
      <alignment horizontal="left"/>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xf>
    <xf numFmtId="0" fontId="2" fillId="0" borderId="1" xfId="0" applyFont="1" applyFill="1" applyBorder="1" applyAlignment="1">
      <alignment horizontal="center" vertical="center"/>
    </xf>
    <xf numFmtId="3" fontId="2" fillId="0" borderId="0" xfId="0" applyNumberFormat="1" applyFont="1" applyFill="1" applyBorder="1" applyAlignment="1">
      <alignment horizontal="center" vertical="center" wrapText="1"/>
    </xf>
    <xf numFmtId="174" fontId="2" fillId="0" borderId="1" xfId="642" applyNumberFormat="1"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3" fontId="2" fillId="0" borderId="1" xfId="642" applyNumberFormat="1" applyFont="1" applyFill="1" applyBorder="1" applyAlignment="1">
      <alignment/>
    </xf>
    <xf numFmtId="3" fontId="22" fillId="0" borderId="0" xfId="642" applyNumberFormat="1" applyFont="1" applyFill="1" applyBorder="1" applyAlignment="1">
      <alignment/>
    </xf>
    <xf numFmtId="3" fontId="2" fillId="0" borderId="0" xfId="642" applyNumberFormat="1" applyFont="1" applyFill="1" applyBorder="1" applyAlignment="1">
      <alignment/>
    </xf>
    <xf numFmtId="3" fontId="22" fillId="0" borderId="1" xfId="0" applyNumberFormat="1" applyFont="1" applyFill="1" applyBorder="1" applyAlignment="1">
      <alignment horizontal="center"/>
    </xf>
    <xf numFmtId="9" fontId="22" fillId="0" borderId="1" xfId="1058" applyFont="1" applyFill="1" applyBorder="1" applyAlignment="1">
      <alignment horizontal="left"/>
    </xf>
    <xf numFmtId="3" fontId="22" fillId="0" borderId="1" xfId="642" applyNumberFormat="1"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quotePrefix="1">
      <alignment horizontal="center" vertical="center"/>
    </xf>
    <xf numFmtId="0" fontId="2" fillId="0" borderId="1" xfId="0" applyFont="1" applyFill="1" applyBorder="1" applyAlignment="1">
      <alignment horizontal="left" vertical="center"/>
    </xf>
    <xf numFmtId="3" fontId="23" fillId="0" borderId="1" xfId="642" applyNumberFormat="1" applyFont="1" applyFill="1" applyBorder="1" applyAlignment="1">
      <alignment/>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4" fontId="2" fillId="0" borderId="0" xfId="642" applyNumberFormat="1" applyFont="1" applyFill="1" applyBorder="1" applyAlignment="1">
      <alignment/>
    </xf>
    <xf numFmtId="3" fontId="2" fillId="0" borderId="0" xfId="0" applyNumberFormat="1" applyFont="1" applyFill="1" applyBorder="1" applyAlignment="1">
      <alignment horizontal="center"/>
    </xf>
    <xf numFmtId="0" fontId="2" fillId="0" borderId="0" xfId="0" applyFont="1" applyFill="1" applyAlignment="1">
      <alignment horizontal="center" vertical="center"/>
    </xf>
    <xf numFmtId="178" fontId="2" fillId="0" borderId="0" xfId="0" applyNumberFormat="1" applyFont="1" applyFill="1" applyBorder="1" applyAlignment="1">
      <alignment horizontal="center"/>
    </xf>
    <xf numFmtId="0" fontId="2" fillId="0" borderId="43" xfId="0" applyFont="1" applyFill="1" applyBorder="1" applyAlignment="1">
      <alignment horizontal="center" vertical="center" wrapText="1"/>
    </xf>
    <xf numFmtId="0" fontId="12" fillId="0" borderId="2" xfId="0" applyFont="1" applyBorder="1" applyAlignment="1">
      <alignment/>
    </xf>
    <xf numFmtId="9" fontId="12" fillId="0" borderId="2" xfId="0" applyNumberFormat="1" applyFont="1" applyBorder="1" applyAlignment="1">
      <alignment/>
    </xf>
    <xf numFmtId="0" fontId="1" fillId="0" borderId="43" xfId="0" applyFont="1" applyFill="1" applyBorder="1" applyAlignment="1">
      <alignment horizontal="center" vertical="center" wrapText="1"/>
    </xf>
    <xf numFmtId="0" fontId="1" fillId="0" borderId="43" xfId="0" applyFont="1" applyFill="1" applyBorder="1" applyAlignment="1">
      <alignment vertical="center" wrapText="1"/>
    </xf>
    <xf numFmtId="0" fontId="2" fillId="0" borderId="43" xfId="0" applyFont="1" applyFill="1" applyBorder="1" applyAlignment="1">
      <alignment vertical="center" wrapText="1"/>
    </xf>
    <xf numFmtId="176" fontId="2" fillId="0" borderId="43" xfId="642" applyNumberFormat="1" applyFont="1" applyFill="1" applyBorder="1" applyAlignment="1">
      <alignment vertical="center" wrapText="1"/>
    </xf>
    <xf numFmtId="0" fontId="12" fillId="0" borderId="19"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2" fillId="0" borderId="1" xfId="0" applyFont="1" applyBorder="1" applyAlignment="1">
      <alignment horizontal="center" vertical="center" wrapText="1"/>
    </xf>
    <xf numFmtId="0" fontId="2" fillId="0" borderId="0" xfId="0" applyFont="1" applyAlignment="1">
      <alignment horizontal="center"/>
    </xf>
    <xf numFmtId="0" fontId="15" fillId="0" borderId="0" xfId="996" applyNumberFormat="1" applyFont="1" applyFill="1" applyAlignment="1">
      <alignment/>
      <protection/>
    </xf>
    <xf numFmtId="179" fontId="26" fillId="0" borderId="0" xfId="679" applyNumberFormat="1" applyFont="1" applyFill="1" applyAlignment="1">
      <alignment vertical="center" wrapText="1"/>
    </xf>
    <xf numFmtId="0" fontId="26" fillId="0" borderId="0" xfId="963" applyFont="1" applyFill="1" applyAlignment="1">
      <alignment vertical="center" wrapText="1"/>
      <protection/>
    </xf>
    <xf numFmtId="0" fontId="26" fillId="0" borderId="0" xfId="963" applyFont="1" applyFill="1" applyAlignment="1">
      <alignment horizontal="left" vertical="center" wrapText="1"/>
      <protection/>
    </xf>
    <xf numFmtId="0" fontId="13" fillId="0" borderId="0" xfId="963" applyFont="1" applyFill="1" applyAlignment="1">
      <alignment vertical="center" wrapText="1"/>
      <protection/>
    </xf>
    <xf numFmtId="0" fontId="13" fillId="0" borderId="0" xfId="963" applyFont="1" applyFill="1" applyAlignment="1">
      <alignment horizontal="center" vertical="center" wrapText="1"/>
      <protection/>
    </xf>
    <xf numFmtId="179" fontId="15" fillId="0" borderId="0" xfId="679" applyNumberFormat="1" applyFont="1" applyFill="1" applyAlignment="1">
      <alignment vertical="center" wrapText="1"/>
    </xf>
    <xf numFmtId="179" fontId="13" fillId="0" borderId="0" xfId="679" applyNumberFormat="1" applyFont="1" applyFill="1" applyAlignment="1">
      <alignment vertical="center" wrapText="1"/>
    </xf>
    <xf numFmtId="0" fontId="13" fillId="0" borderId="0" xfId="963" applyFont="1" applyFill="1" applyAlignment="1">
      <alignment horizontal="left" vertical="center" wrapText="1"/>
      <protection/>
    </xf>
    <xf numFmtId="0" fontId="12" fillId="0" borderId="0" xfId="963" applyFont="1" applyFill="1" applyAlignment="1">
      <alignment horizontal="center" vertical="center" wrapText="1"/>
      <protection/>
    </xf>
    <xf numFmtId="0" fontId="26" fillId="0" borderId="0" xfId="963" applyFont="1" applyFill="1" applyAlignment="1">
      <alignment horizontal="center" vertical="center" wrapText="1"/>
      <protection/>
    </xf>
    <xf numFmtId="0" fontId="12" fillId="0" borderId="1" xfId="963" applyFont="1" applyFill="1" applyBorder="1" applyAlignment="1">
      <alignment horizontal="center" vertical="center" wrapText="1"/>
      <protection/>
    </xf>
    <xf numFmtId="0" fontId="12" fillId="0" borderId="19" xfId="963" applyFont="1" applyFill="1" applyBorder="1" applyAlignment="1">
      <alignment horizontal="center" vertical="center" wrapText="1"/>
      <protection/>
    </xf>
    <xf numFmtId="49" fontId="12" fillId="0" borderId="1" xfId="963" applyNumberFormat="1" applyFont="1" applyFill="1" applyBorder="1" applyAlignment="1">
      <alignment horizontal="center" vertical="center" wrapText="1"/>
      <protection/>
    </xf>
    <xf numFmtId="0" fontId="13" fillId="0" borderId="1" xfId="963" applyFont="1" applyFill="1" applyBorder="1" applyAlignment="1">
      <alignment horizontal="center" vertical="center" wrapText="1"/>
      <protection/>
    </xf>
    <xf numFmtId="49" fontId="13" fillId="0" borderId="1" xfId="963" applyNumberFormat="1" applyFont="1" applyFill="1" applyBorder="1" applyAlignment="1">
      <alignment horizontal="center" vertical="center" wrapText="1"/>
      <protection/>
    </xf>
    <xf numFmtId="3" fontId="13" fillId="0" borderId="1" xfId="679" applyNumberFormat="1" applyFont="1" applyFill="1" applyBorder="1" applyAlignment="1">
      <alignment horizontal="center" vertical="center" wrapText="1"/>
    </xf>
    <xf numFmtId="3" fontId="13" fillId="0" borderId="43" xfId="679" applyNumberFormat="1" applyFont="1" applyFill="1" applyBorder="1" applyAlignment="1">
      <alignment horizontal="center" vertical="center" wrapText="1"/>
    </xf>
    <xf numFmtId="0" fontId="13" fillId="0" borderId="0" xfId="963" applyFont="1" applyFill="1" applyAlignment="1">
      <alignment vertical="center"/>
      <protection/>
    </xf>
    <xf numFmtId="0" fontId="13" fillId="0" borderId="0" xfId="963" applyFont="1" applyFill="1" applyAlignment="1">
      <alignment vertical="center" wrapText="1"/>
      <protection/>
    </xf>
    <xf numFmtId="174" fontId="12" fillId="0" borderId="1" xfId="963" applyNumberFormat="1" applyFont="1" applyFill="1" applyBorder="1" applyAlignment="1">
      <alignment horizontal="center" vertical="center" wrapText="1"/>
      <protection/>
    </xf>
    <xf numFmtId="179" fontId="12" fillId="0" borderId="1" xfId="963" applyNumberFormat="1" applyFont="1" applyFill="1" applyBorder="1" applyAlignment="1">
      <alignment horizontal="center" vertical="center" wrapText="1"/>
      <protection/>
    </xf>
    <xf numFmtId="180" fontId="12" fillId="0" borderId="1" xfId="963" applyNumberFormat="1" applyFont="1" applyFill="1" applyBorder="1" applyAlignment="1">
      <alignment horizontal="center" vertical="center" wrapText="1"/>
      <protection/>
    </xf>
    <xf numFmtId="181" fontId="12" fillId="0" borderId="1" xfId="642" applyNumberFormat="1" applyFont="1" applyFill="1" applyBorder="1" applyAlignment="1">
      <alignment horizontal="center" vertical="center" wrapText="1"/>
    </xf>
    <xf numFmtId="0" fontId="13" fillId="0" borderId="1" xfId="963" applyFont="1" applyFill="1" applyBorder="1" applyAlignment="1">
      <alignment vertical="center" wrapText="1"/>
      <protection/>
    </xf>
    <xf numFmtId="43" fontId="13" fillId="0" borderId="0" xfId="963" applyNumberFormat="1" applyFont="1" applyFill="1" applyAlignment="1">
      <alignment vertical="center" wrapText="1"/>
      <protection/>
    </xf>
    <xf numFmtId="0" fontId="12" fillId="0" borderId="19" xfId="963" applyFont="1" applyFill="1" applyBorder="1" applyAlignment="1">
      <alignment horizontal="left" vertical="center" wrapText="1"/>
      <protection/>
    </xf>
    <xf numFmtId="174" fontId="12" fillId="0" borderId="19" xfId="963" applyNumberFormat="1" applyFont="1" applyFill="1" applyBorder="1" applyAlignment="1">
      <alignment horizontal="center" vertical="center" wrapText="1"/>
      <protection/>
    </xf>
    <xf numFmtId="179" fontId="12" fillId="0" borderId="19" xfId="963" applyNumberFormat="1" applyFont="1" applyFill="1" applyBorder="1" applyAlignment="1">
      <alignment horizontal="center" vertical="center" wrapText="1"/>
      <protection/>
    </xf>
    <xf numFmtId="180" fontId="12" fillId="0" borderId="19" xfId="963" applyNumberFormat="1" applyFont="1" applyFill="1" applyBorder="1" applyAlignment="1">
      <alignment horizontal="center" vertical="center" wrapText="1"/>
      <protection/>
    </xf>
    <xf numFmtId="181" fontId="12" fillId="0" borderId="22" xfId="642" applyNumberFormat="1" applyFont="1" applyFill="1" applyBorder="1" applyAlignment="1">
      <alignment horizontal="center" vertical="center" wrapText="1"/>
    </xf>
    <xf numFmtId="0" fontId="13" fillId="0" borderId="22" xfId="963" applyFont="1" applyFill="1" applyBorder="1" applyAlignment="1">
      <alignment vertical="center" wrapText="1"/>
      <protection/>
    </xf>
    <xf numFmtId="0" fontId="12" fillId="0" borderId="1" xfId="963" applyFont="1" applyFill="1" applyBorder="1" applyAlignment="1">
      <alignment horizontal="left" vertical="center" wrapText="1"/>
      <protection/>
    </xf>
    <xf numFmtId="181" fontId="13" fillId="0" borderId="1" xfId="642" applyNumberFormat="1" applyFont="1" applyFill="1" applyBorder="1" applyAlignment="1">
      <alignment horizontal="right" vertical="center" wrapText="1"/>
    </xf>
    <xf numFmtId="0" fontId="13" fillId="0" borderId="1" xfId="963" applyFont="1" applyFill="1" applyBorder="1" applyAlignment="1">
      <alignment vertical="center" wrapText="1"/>
      <protection/>
    </xf>
    <xf numFmtId="0" fontId="13" fillId="0" borderId="1" xfId="963" applyFont="1" applyFill="1" applyBorder="1" applyAlignment="1">
      <alignment horizontal="left" vertical="center"/>
      <protection/>
    </xf>
    <xf numFmtId="0" fontId="13" fillId="0" borderId="14" xfId="963" applyFont="1" applyFill="1" applyBorder="1" applyAlignment="1">
      <alignment horizontal="center" vertical="center" wrapText="1"/>
      <protection/>
    </xf>
    <xf numFmtId="0" fontId="13" fillId="0" borderId="14" xfId="963" applyFont="1" applyFill="1" applyBorder="1" applyAlignment="1">
      <alignment horizontal="left" vertical="center" wrapText="1"/>
      <protection/>
    </xf>
    <xf numFmtId="3" fontId="13" fillId="0" borderId="14" xfId="963" applyNumberFormat="1" applyFont="1" applyFill="1" applyBorder="1" applyAlignment="1">
      <alignment horizontal="right" vertical="center" wrapText="1"/>
      <protection/>
    </xf>
    <xf numFmtId="172" fontId="13" fillId="0" borderId="14" xfId="963" applyNumberFormat="1" applyFont="1" applyFill="1" applyBorder="1" applyAlignment="1">
      <alignment horizontal="right" vertical="center" wrapText="1"/>
      <protection/>
    </xf>
    <xf numFmtId="182" fontId="13" fillId="0" borderId="14" xfId="642" applyNumberFormat="1" applyFont="1" applyFill="1" applyBorder="1" applyAlignment="1">
      <alignment horizontal="center" vertical="center" wrapText="1"/>
    </xf>
    <xf numFmtId="181" fontId="13" fillId="0" borderId="14" xfId="642" applyNumberFormat="1" applyFont="1" applyFill="1" applyBorder="1" applyAlignment="1">
      <alignment horizontal="right" vertical="center" wrapText="1"/>
    </xf>
    <xf numFmtId="0" fontId="13" fillId="0" borderId="14" xfId="963" applyFont="1" applyFill="1" applyBorder="1" applyAlignment="1">
      <alignment vertical="center" wrapText="1"/>
      <protection/>
    </xf>
    <xf numFmtId="0" fontId="13" fillId="0" borderId="2" xfId="963" applyFont="1" applyFill="1" applyBorder="1" applyAlignment="1">
      <alignment horizontal="center" vertical="center" wrapText="1"/>
      <protection/>
    </xf>
    <xf numFmtId="0" fontId="13" fillId="0" borderId="2" xfId="963" applyFont="1" applyFill="1" applyBorder="1" applyAlignment="1">
      <alignment horizontal="left" vertical="center" wrapText="1"/>
      <protection/>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2" fontId="13" fillId="0" borderId="2" xfId="642" applyNumberFormat="1" applyFont="1" applyFill="1" applyBorder="1" applyAlignment="1">
      <alignment horizontal="center" vertical="center" wrapText="1"/>
    </xf>
    <xf numFmtId="181" fontId="13" fillId="0" borderId="2" xfId="642" applyNumberFormat="1" applyFont="1" applyFill="1" applyBorder="1" applyAlignment="1">
      <alignment horizontal="right" vertical="center" wrapText="1"/>
    </xf>
    <xf numFmtId="0" fontId="13" fillId="0" borderId="2" xfId="963" applyFont="1" applyFill="1" applyBorder="1" applyAlignment="1">
      <alignment vertical="center" wrapText="1"/>
      <protection/>
    </xf>
    <xf numFmtId="0" fontId="13" fillId="0" borderId="40" xfId="963" applyFont="1" applyFill="1" applyBorder="1" applyAlignment="1">
      <alignment horizontal="center" vertical="center" wrapText="1"/>
      <protection/>
    </xf>
    <xf numFmtId="0" fontId="13" fillId="0" borderId="40" xfId="963" applyFont="1" applyFill="1" applyBorder="1" applyAlignment="1">
      <alignment horizontal="left" vertical="center" wrapText="1"/>
      <protection/>
    </xf>
    <xf numFmtId="3" fontId="13" fillId="0" borderId="40" xfId="963" applyNumberFormat="1" applyFont="1" applyFill="1" applyBorder="1" applyAlignment="1">
      <alignment horizontal="right" vertical="center" wrapText="1"/>
      <protection/>
    </xf>
    <xf numFmtId="172" fontId="13" fillId="0" borderId="40" xfId="963" applyNumberFormat="1" applyFont="1" applyFill="1" applyBorder="1" applyAlignment="1">
      <alignment horizontal="right" vertical="center" wrapText="1"/>
      <protection/>
    </xf>
    <xf numFmtId="182" fontId="13" fillId="0" borderId="40" xfId="642" applyNumberFormat="1" applyFont="1" applyFill="1" applyBorder="1" applyAlignment="1">
      <alignment horizontal="center" vertical="center" wrapText="1"/>
    </xf>
    <xf numFmtId="181" fontId="13" fillId="0" borderId="40" xfId="642" applyNumberFormat="1" applyFont="1" applyFill="1" applyBorder="1" applyAlignment="1">
      <alignment horizontal="right" vertical="center" wrapText="1"/>
    </xf>
    <xf numFmtId="181" fontId="13" fillId="0" borderId="40" xfId="642" applyNumberFormat="1" applyFont="1" applyFill="1" applyBorder="1" applyAlignment="1">
      <alignment horizontal="right" vertical="center" wrapText="1"/>
    </xf>
    <xf numFmtId="0" fontId="13" fillId="0" borderId="40" xfId="963" applyFont="1" applyFill="1" applyBorder="1" applyAlignment="1">
      <alignment vertical="center" wrapText="1"/>
      <protection/>
    </xf>
    <xf numFmtId="0" fontId="12" fillId="0" borderId="1" xfId="988" applyFont="1" applyFill="1" applyBorder="1" applyAlignment="1">
      <alignment horizontal="left" vertical="top" wrapText="1"/>
      <protection/>
    </xf>
    <xf numFmtId="3" fontId="12" fillId="0" borderId="1" xfId="963" applyNumberFormat="1" applyFont="1" applyFill="1" applyBorder="1" applyAlignment="1">
      <alignment horizontal="right" vertical="center" wrapText="1"/>
      <protection/>
    </xf>
    <xf numFmtId="172" fontId="12" fillId="0" borderId="1" xfId="963" applyNumberFormat="1" applyFont="1" applyFill="1" applyBorder="1" applyAlignment="1">
      <alignment horizontal="right" vertical="center" wrapText="1"/>
      <protection/>
    </xf>
    <xf numFmtId="171" fontId="12" fillId="0" borderId="1" xfId="963" applyNumberFormat="1" applyFont="1" applyFill="1" applyBorder="1" applyAlignment="1">
      <alignment horizontal="right" vertical="center" wrapText="1"/>
      <protection/>
    </xf>
    <xf numFmtId="0" fontId="12" fillId="0" borderId="1" xfId="996" applyFont="1" applyFill="1" applyBorder="1">
      <alignment/>
      <protection/>
    </xf>
    <xf numFmtId="0" fontId="12" fillId="0" borderId="1" xfId="996" applyFont="1" applyFill="1" applyBorder="1" applyAlignment="1">
      <alignment wrapText="1"/>
      <protection/>
    </xf>
    <xf numFmtId="0" fontId="12" fillId="0" borderId="0" xfId="963" applyFont="1" applyFill="1" applyAlignment="1">
      <alignment vertical="center" wrapText="1"/>
      <protection/>
    </xf>
    <xf numFmtId="0" fontId="13" fillId="0" borderId="22" xfId="963" applyFont="1" applyFill="1" applyBorder="1" applyAlignment="1">
      <alignment horizontal="center" vertical="center" wrapText="1"/>
      <protection/>
    </xf>
    <xf numFmtId="0" fontId="13" fillId="0" borderId="22" xfId="963" applyFont="1" applyFill="1" applyBorder="1" applyAlignment="1">
      <alignment horizontal="left" vertical="center" wrapText="1"/>
      <protection/>
    </xf>
    <xf numFmtId="3" fontId="13" fillId="0" borderId="22" xfId="963" applyNumberFormat="1" applyFont="1" applyFill="1" applyBorder="1" applyAlignment="1">
      <alignment horizontal="right" vertical="center" wrapText="1"/>
      <protection/>
    </xf>
    <xf numFmtId="172" fontId="13" fillId="0" borderId="22" xfId="963" applyNumberFormat="1" applyFont="1" applyFill="1" applyBorder="1" applyAlignment="1">
      <alignment horizontal="right" vertical="center" wrapText="1"/>
      <protection/>
    </xf>
    <xf numFmtId="182" fontId="13" fillId="0" borderId="22" xfId="642" applyNumberFormat="1" applyFont="1" applyFill="1" applyBorder="1" applyAlignment="1">
      <alignment horizontal="center" vertical="center" wrapText="1"/>
    </xf>
    <xf numFmtId="181" fontId="13" fillId="0" borderId="22" xfId="642" applyNumberFormat="1" applyFont="1" applyFill="1" applyBorder="1" applyAlignment="1">
      <alignment horizontal="right" vertical="center" wrapText="1"/>
    </xf>
    <xf numFmtId="181" fontId="13" fillId="0" borderId="22" xfId="642" applyNumberFormat="1" applyFont="1" applyFill="1" applyBorder="1" applyAlignment="1">
      <alignment vertical="center" wrapText="1"/>
    </xf>
    <xf numFmtId="0" fontId="13" fillId="0" borderId="22" xfId="963" applyFont="1" applyFill="1" applyBorder="1" applyAlignment="1">
      <alignment vertical="center" wrapText="1"/>
      <protection/>
    </xf>
    <xf numFmtId="0" fontId="13" fillId="0" borderId="1" xfId="963" applyFont="1" applyFill="1" applyBorder="1" applyAlignment="1">
      <alignment horizontal="center" vertical="center" wrapText="1"/>
      <protection/>
    </xf>
    <xf numFmtId="181" fontId="12" fillId="0" borderId="1" xfId="642" applyNumberFormat="1" applyFont="1" applyFill="1" applyBorder="1" applyAlignment="1">
      <alignment horizontal="right" vertical="center" wrapText="1"/>
    </xf>
    <xf numFmtId="0" fontId="13" fillId="0" borderId="14" xfId="0" applyFont="1" applyBorder="1" applyAlignment="1">
      <alignment vertical="center"/>
    </xf>
    <xf numFmtId="0" fontId="13" fillId="0" borderId="2" xfId="0" applyFont="1" applyBorder="1" applyAlignment="1">
      <alignment vertical="center"/>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1" fontId="13" fillId="0" borderId="2" xfId="642" applyNumberFormat="1" applyFont="1" applyFill="1" applyBorder="1" applyAlignment="1">
      <alignment horizontal="right" vertical="center" wrapText="1"/>
    </xf>
    <xf numFmtId="0" fontId="13" fillId="0" borderId="42" xfId="963" applyFont="1" applyFill="1" applyBorder="1" applyAlignment="1">
      <alignment horizontal="center" vertical="center" wrapText="1"/>
      <protection/>
    </xf>
    <xf numFmtId="3" fontId="13" fillId="0" borderId="42" xfId="996" applyNumberFormat="1" applyFont="1" applyFill="1" applyBorder="1" applyAlignment="1">
      <alignment horizontal="left" vertical="center" wrapText="1"/>
      <protection/>
    </xf>
    <xf numFmtId="3" fontId="13" fillId="0" borderId="42" xfId="963" applyNumberFormat="1" applyFont="1" applyFill="1" applyBorder="1" applyAlignment="1">
      <alignment horizontal="right" vertical="center" wrapText="1"/>
      <protection/>
    </xf>
    <xf numFmtId="174" fontId="13" fillId="0" borderId="42" xfId="679" applyNumberFormat="1" applyFont="1" applyFill="1" applyBorder="1" applyAlignment="1">
      <alignment horizontal="right" vertical="center" wrapText="1"/>
    </xf>
    <xf numFmtId="169" fontId="13" fillId="0" borderId="42" xfId="642" applyFont="1" applyFill="1" applyBorder="1" applyAlignment="1">
      <alignment horizontal="center" vertical="center" wrapText="1"/>
    </xf>
    <xf numFmtId="181" fontId="13" fillId="0" borderId="42" xfId="642" applyNumberFormat="1" applyFont="1" applyFill="1" applyBorder="1" applyAlignment="1">
      <alignment horizontal="right" vertical="center" wrapText="1"/>
    </xf>
    <xf numFmtId="0" fontId="13" fillId="0" borderId="42" xfId="963" applyFont="1" applyFill="1" applyBorder="1" applyAlignment="1">
      <alignment vertical="center" wrapText="1"/>
      <protection/>
    </xf>
    <xf numFmtId="0" fontId="13" fillId="0" borderId="0" xfId="963" applyFont="1" applyFill="1" applyBorder="1" applyAlignment="1">
      <alignment horizontal="center" vertical="center" wrapText="1"/>
      <protection/>
    </xf>
    <xf numFmtId="3" fontId="13" fillId="0" borderId="0" xfId="996" applyNumberFormat="1" applyFont="1" applyFill="1" applyBorder="1" applyAlignment="1">
      <alignment horizontal="left" vertical="center" wrapText="1"/>
      <protection/>
    </xf>
    <xf numFmtId="3" fontId="13" fillId="0" borderId="0" xfId="963" applyNumberFormat="1" applyFont="1" applyFill="1" applyBorder="1" applyAlignment="1">
      <alignment horizontal="right" vertical="center" wrapText="1"/>
      <protection/>
    </xf>
    <xf numFmtId="174" fontId="13" fillId="0" borderId="0" xfId="679" applyNumberFormat="1" applyFont="1" applyFill="1" applyBorder="1" applyAlignment="1">
      <alignment horizontal="right" vertical="center" wrapText="1"/>
    </xf>
    <xf numFmtId="169" fontId="13" fillId="0" borderId="0" xfId="642" applyFont="1" applyFill="1" applyBorder="1" applyAlignment="1">
      <alignment horizontal="center" vertical="center" wrapText="1"/>
    </xf>
    <xf numFmtId="181" fontId="13" fillId="0" borderId="0" xfId="642" applyNumberFormat="1" applyFont="1" applyFill="1" applyBorder="1" applyAlignment="1">
      <alignment horizontal="right" vertical="center" wrapText="1"/>
    </xf>
    <xf numFmtId="0" fontId="13" fillId="0" borderId="0" xfId="963" applyFont="1" applyFill="1" applyBorder="1" applyAlignment="1">
      <alignment vertical="center" wrapText="1"/>
      <protection/>
    </xf>
    <xf numFmtId="0" fontId="12" fillId="0" borderId="0" xfId="963" applyFont="1" applyFill="1" applyAlignment="1">
      <alignment vertical="center"/>
      <protection/>
    </xf>
    <xf numFmtId="0" fontId="13" fillId="0" borderId="0" xfId="963" applyFont="1" applyFill="1" applyAlignment="1">
      <alignment horizontal="left" vertical="center"/>
      <protection/>
    </xf>
    <xf numFmtId="0" fontId="2" fillId="0" borderId="0" xfId="1030" applyFont="1" applyFill="1" applyAlignment="1">
      <alignment horizontal="center"/>
      <protection/>
    </xf>
    <xf numFmtId="174" fontId="2" fillId="0" borderId="0" xfId="714" applyNumberFormat="1" applyFont="1" applyFill="1" applyAlignment="1">
      <alignment horizontal="center"/>
    </xf>
    <xf numFmtId="174" fontId="13" fillId="0" borderId="0" xfId="1027" applyNumberFormat="1" applyFont="1" applyFill="1" applyAlignment="1">
      <alignment vertical="center"/>
      <protection/>
    </xf>
    <xf numFmtId="0" fontId="12" fillId="0" borderId="0" xfId="1027" applyFont="1" applyFill="1" applyAlignment="1">
      <alignment horizontal="right" vertical="center"/>
      <protection/>
    </xf>
    <xf numFmtId="0" fontId="13" fillId="0" borderId="0" xfId="1027" applyFont="1" applyFill="1" applyAlignment="1">
      <alignment horizontal="center" vertical="center"/>
      <protection/>
    </xf>
    <xf numFmtId="0" fontId="13" fillId="0" borderId="0" xfId="1027" applyFont="1" applyFill="1" applyAlignment="1">
      <alignment vertical="center"/>
      <protection/>
    </xf>
    <xf numFmtId="0" fontId="12" fillId="0" borderId="0" xfId="1027" applyFont="1" applyFill="1" applyAlignment="1">
      <alignment horizontal="center" vertical="center"/>
      <protection/>
    </xf>
    <xf numFmtId="0" fontId="12" fillId="0" borderId="0" xfId="1027" applyNumberFormat="1" applyFont="1" applyFill="1" applyAlignment="1">
      <alignment horizontal="center" vertical="center"/>
      <protection/>
    </xf>
    <xf numFmtId="0" fontId="29" fillId="0" borderId="0" xfId="1027" applyFont="1" applyFill="1" applyAlignment="1">
      <alignment horizontal="center" vertical="center"/>
      <protection/>
    </xf>
    <xf numFmtId="3" fontId="13" fillId="0" borderId="0" xfId="1027" applyNumberFormat="1" applyFont="1" applyFill="1" applyAlignment="1">
      <alignment vertical="center"/>
      <protection/>
    </xf>
    <xf numFmtId="0" fontId="12" fillId="0" borderId="43" xfId="1027" applyNumberFormat="1" applyFont="1" applyFill="1" applyBorder="1" applyAlignment="1">
      <alignment horizontal="center" vertical="center" wrapText="1"/>
      <protection/>
    </xf>
    <xf numFmtId="0" fontId="13" fillId="0" borderId="1" xfId="1027" applyFont="1" applyFill="1" applyBorder="1" applyAlignment="1">
      <alignment horizontal="center" vertical="center"/>
      <protection/>
    </xf>
    <xf numFmtId="0" fontId="13" fillId="0" borderId="1" xfId="1027" applyNumberFormat="1" applyFont="1" applyFill="1" applyBorder="1" applyAlignment="1">
      <alignment horizontal="center" vertical="center" wrapText="1"/>
      <protection/>
    </xf>
    <xf numFmtId="0" fontId="13" fillId="0" borderId="19" xfId="1027" applyNumberFormat="1" applyFont="1" applyFill="1" applyBorder="1" applyAlignment="1">
      <alignment horizontal="center" vertical="center" wrapText="1"/>
      <protection/>
    </xf>
    <xf numFmtId="0" fontId="13" fillId="0" borderId="19" xfId="1027" applyFont="1" applyFill="1" applyBorder="1" applyAlignment="1" quotePrefix="1">
      <alignment horizontal="center" vertical="center"/>
      <protection/>
    </xf>
    <xf numFmtId="0" fontId="13" fillId="0" borderId="0" xfId="1027" applyFont="1" applyFill="1" applyBorder="1" applyAlignment="1">
      <alignment vertical="center"/>
      <protection/>
    </xf>
    <xf numFmtId="0" fontId="13" fillId="0" borderId="19" xfId="1027" applyFont="1" applyFill="1" applyBorder="1" applyAlignment="1">
      <alignment horizontal="center" vertical="center"/>
      <protection/>
    </xf>
    <xf numFmtId="174" fontId="12" fillId="0" borderId="19" xfId="710" applyNumberFormat="1" applyFont="1" applyFill="1" applyBorder="1" applyAlignment="1">
      <alignment horizontal="center" vertical="center" wrapText="1"/>
    </xf>
    <xf numFmtId="180" fontId="12" fillId="0" borderId="19" xfId="710" applyNumberFormat="1" applyFont="1" applyFill="1" applyBorder="1" applyAlignment="1">
      <alignment horizontal="center" vertical="center" wrapText="1"/>
    </xf>
    <xf numFmtId="0" fontId="12" fillId="0" borderId="19" xfId="1027" applyFont="1" applyFill="1" applyBorder="1" applyAlignment="1">
      <alignment vertical="center"/>
      <protection/>
    </xf>
    <xf numFmtId="0" fontId="12" fillId="0" borderId="23" xfId="1027" applyFont="1" applyFill="1" applyBorder="1" applyAlignment="1">
      <alignment horizontal="center" vertical="center"/>
      <protection/>
    </xf>
    <xf numFmtId="0" fontId="12" fillId="0" borderId="23" xfId="988" applyFont="1" applyFill="1" applyBorder="1" applyAlignment="1">
      <alignment horizontal="left" vertical="top" wrapText="1"/>
      <protection/>
    </xf>
    <xf numFmtId="174" fontId="12" fillId="0" borderId="23" xfId="710" applyNumberFormat="1" applyFont="1" applyFill="1" applyBorder="1" applyAlignment="1">
      <alignment horizontal="center" vertical="center" wrapText="1"/>
    </xf>
    <xf numFmtId="180" fontId="12" fillId="0" borderId="23" xfId="710" applyNumberFormat="1" applyFont="1" applyFill="1" applyBorder="1" applyAlignment="1">
      <alignment horizontal="center" vertical="center" wrapText="1"/>
    </xf>
    <xf numFmtId="0" fontId="12" fillId="0" borderId="23" xfId="1027" applyNumberFormat="1" applyFont="1" applyFill="1" applyBorder="1" applyAlignment="1">
      <alignment horizontal="center" vertical="center" wrapText="1"/>
      <protection/>
    </xf>
    <xf numFmtId="0" fontId="12" fillId="0" borderId="23" xfId="1027" applyFont="1" applyFill="1" applyBorder="1" applyAlignment="1">
      <alignment vertical="center"/>
      <protection/>
    </xf>
    <xf numFmtId="0" fontId="13" fillId="0" borderId="2" xfId="1027" applyFont="1" applyFill="1" applyBorder="1" applyAlignment="1">
      <alignment horizontal="center" vertical="center"/>
      <protection/>
    </xf>
    <xf numFmtId="0" fontId="13" fillId="0" borderId="2" xfId="1027" applyNumberFormat="1" applyFont="1" applyFill="1" applyBorder="1" applyAlignment="1">
      <alignment horizontal="left" vertical="center" wrapText="1"/>
      <protection/>
    </xf>
    <xf numFmtId="174" fontId="13" fillId="0" borderId="2" xfId="710" applyNumberFormat="1" applyFont="1" applyFill="1" applyBorder="1" applyAlignment="1">
      <alignment horizontal="center" vertical="center" wrapText="1"/>
    </xf>
    <xf numFmtId="181" fontId="13" fillId="0" borderId="2" xfId="642" applyNumberFormat="1" applyFont="1" applyFill="1" applyBorder="1" applyAlignment="1">
      <alignment horizontal="center" vertical="center" wrapText="1"/>
    </xf>
    <xf numFmtId="0" fontId="12" fillId="0" borderId="2" xfId="1027" applyFont="1" applyFill="1" applyBorder="1" applyAlignment="1">
      <alignment vertical="center"/>
      <protection/>
    </xf>
    <xf numFmtId="0" fontId="13" fillId="0" borderId="2" xfId="963" applyFont="1" applyFill="1" applyBorder="1" applyAlignment="1">
      <alignment horizontal="center" vertical="center" wrapText="1"/>
      <protection/>
    </xf>
    <xf numFmtId="0" fontId="12" fillId="0" borderId="0" xfId="1027" applyFont="1" applyFill="1" applyBorder="1" applyAlignment="1">
      <alignment vertical="center"/>
      <protection/>
    </xf>
    <xf numFmtId="0" fontId="12" fillId="0" borderId="2" xfId="1027" applyFont="1" applyFill="1" applyBorder="1" applyAlignment="1">
      <alignment horizontal="center" vertical="center"/>
      <protection/>
    </xf>
    <xf numFmtId="0" fontId="12" fillId="0" borderId="2" xfId="988" applyFont="1" applyFill="1" applyBorder="1" applyAlignment="1">
      <alignment horizontal="left" vertical="top" wrapText="1"/>
      <protection/>
    </xf>
    <xf numFmtId="174" fontId="12" fillId="0" borderId="2" xfId="710" applyNumberFormat="1" applyFont="1" applyFill="1" applyBorder="1" applyAlignment="1">
      <alignment horizontal="center" vertical="center" wrapText="1"/>
    </xf>
    <xf numFmtId="180" fontId="12" fillId="0" borderId="2" xfId="710" applyNumberFormat="1" applyFont="1" applyFill="1" applyBorder="1" applyAlignment="1">
      <alignment horizontal="center" vertical="center" wrapText="1"/>
    </xf>
    <xf numFmtId="181" fontId="12" fillId="0" borderId="2" xfId="642" applyNumberFormat="1" applyFont="1" applyFill="1" applyBorder="1" applyAlignment="1">
      <alignment horizontal="center" vertical="center" wrapText="1"/>
    </xf>
    <xf numFmtId="0" fontId="13" fillId="0" borderId="2" xfId="0" applyFont="1" applyBorder="1" applyAlignment="1">
      <alignment horizontal="left" vertical="center"/>
    </xf>
    <xf numFmtId="181" fontId="13" fillId="0" borderId="2" xfId="642" applyNumberFormat="1" applyFont="1" applyFill="1" applyBorder="1" applyAlignment="1">
      <alignment vertical="center"/>
    </xf>
    <xf numFmtId="181" fontId="12" fillId="0" borderId="2" xfId="642" applyNumberFormat="1" applyFont="1" applyFill="1" applyBorder="1" applyAlignment="1">
      <alignment vertical="center"/>
    </xf>
    <xf numFmtId="0" fontId="12" fillId="0" borderId="14" xfId="996" applyFont="1" applyFill="1" applyBorder="1" applyAlignment="1">
      <alignment horizontal="center" vertical="center"/>
      <protection/>
    </xf>
    <xf numFmtId="0" fontId="12" fillId="0" borderId="14" xfId="996" applyFont="1" applyFill="1" applyBorder="1" applyAlignment="1">
      <alignment vertical="center"/>
      <protection/>
    </xf>
    <xf numFmtId="174" fontId="12" fillId="0" borderId="14" xfId="642" applyNumberFormat="1" applyFont="1" applyFill="1" applyBorder="1" applyAlignment="1">
      <alignment horizontal="center" vertical="center" wrapText="1"/>
    </xf>
    <xf numFmtId="181" fontId="12" fillId="0" borderId="14" xfId="642" applyNumberFormat="1" applyFont="1" applyFill="1" applyBorder="1" applyAlignment="1">
      <alignment horizontal="center" vertical="center" wrapText="1"/>
    </xf>
    <xf numFmtId="184" fontId="12" fillId="0" borderId="14" xfId="642" applyNumberFormat="1" applyFont="1" applyFill="1" applyBorder="1" applyAlignment="1">
      <alignment/>
    </xf>
    <xf numFmtId="0" fontId="12" fillId="0" borderId="14" xfId="1029" applyFont="1" applyFill="1" applyBorder="1" applyAlignment="1">
      <alignment/>
      <protection/>
    </xf>
    <xf numFmtId="0" fontId="12" fillId="0" borderId="0" xfId="1027" applyFont="1" applyFill="1" applyBorder="1" applyAlignment="1">
      <alignment vertical="center"/>
      <protection/>
    </xf>
    <xf numFmtId="0" fontId="13" fillId="0" borderId="42" xfId="996" applyFont="1" applyFill="1" applyBorder="1" applyAlignment="1">
      <alignment horizontal="center" vertical="center"/>
      <protection/>
    </xf>
    <xf numFmtId="0" fontId="13" fillId="0" borderId="42" xfId="1027" applyFont="1" applyFill="1" applyBorder="1" applyAlignment="1">
      <alignment vertical="center"/>
      <protection/>
    </xf>
    <xf numFmtId="174" fontId="13" fillId="0" borderId="42" xfId="706" applyNumberFormat="1" applyFont="1" applyFill="1" applyBorder="1" applyAlignment="1">
      <alignment horizontal="center" vertical="center" wrapText="1"/>
    </xf>
    <xf numFmtId="181" fontId="13" fillId="0" borderId="42" xfId="642" applyNumberFormat="1" applyFont="1" applyFill="1" applyBorder="1" applyAlignment="1">
      <alignment vertical="center"/>
    </xf>
    <xf numFmtId="3" fontId="13" fillId="0" borderId="42" xfId="1027" applyNumberFormat="1" applyFont="1" applyFill="1" applyBorder="1" applyAlignment="1">
      <alignment vertical="center"/>
      <protection/>
    </xf>
    <xf numFmtId="0" fontId="13" fillId="0" borderId="42" xfId="1029" applyFont="1" applyFill="1" applyBorder="1" applyAlignment="1">
      <alignment/>
      <protection/>
    </xf>
    <xf numFmtId="0" fontId="12" fillId="0" borderId="0" xfId="1030" applyFont="1" applyFill="1" applyAlignment="1">
      <alignment horizontal="center"/>
      <protection/>
    </xf>
    <xf numFmtId="0" fontId="12" fillId="0" borderId="0" xfId="996" applyNumberFormat="1" applyFont="1" applyFill="1" applyAlignment="1">
      <alignment/>
      <protection/>
    </xf>
    <xf numFmtId="0" fontId="13" fillId="0" borderId="0" xfId="1018" applyFont="1" applyFill="1">
      <alignment/>
      <protection/>
    </xf>
    <xf numFmtId="0" fontId="13" fillId="0" borderId="0" xfId="1018" applyFont="1" applyFill="1" applyAlignment="1">
      <alignment horizontal="center"/>
      <protection/>
    </xf>
    <xf numFmtId="0" fontId="13" fillId="0" borderId="41" xfId="1018" applyFont="1" applyFill="1" applyBorder="1" applyAlignment="1">
      <alignment/>
      <protection/>
    </xf>
    <xf numFmtId="0" fontId="13" fillId="0" borderId="41" xfId="1018" applyFont="1" applyFill="1" applyBorder="1" applyAlignment="1">
      <alignment horizontal="center"/>
      <protection/>
    </xf>
    <xf numFmtId="0" fontId="12" fillId="0" borderId="1" xfId="1018" applyFont="1" applyFill="1" applyBorder="1" applyAlignment="1">
      <alignment horizontal="center" vertical="center"/>
      <protection/>
    </xf>
    <xf numFmtId="0" fontId="13" fillId="0" borderId="1" xfId="1018" applyFont="1" applyFill="1" applyBorder="1" applyAlignment="1">
      <alignment horizontal="center" vertical="center"/>
      <protection/>
    </xf>
    <xf numFmtId="0" fontId="13" fillId="0" borderId="1" xfId="1018" applyFont="1" applyFill="1" applyBorder="1" applyAlignment="1">
      <alignment horizontal="center" vertical="center" wrapText="1"/>
      <protection/>
    </xf>
    <xf numFmtId="0" fontId="13" fillId="0" borderId="0" xfId="1018" applyFont="1" applyFill="1" applyAlignment="1">
      <alignment vertical="center"/>
      <protection/>
    </xf>
    <xf numFmtId="0" fontId="12" fillId="0" borderId="1" xfId="1018" applyFont="1" applyFill="1" applyBorder="1" applyAlignment="1">
      <alignment horizontal="center"/>
      <protection/>
    </xf>
    <xf numFmtId="3" fontId="12" fillId="0" borderId="1" xfId="1018" applyNumberFormat="1" applyFont="1" applyFill="1" applyBorder="1">
      <alignment/>
      <protection/>
    </xf>
    <xf numFmtId="4" fontId="12" fillId="0" borderId="1" xfId="1018" applyNumberFormat="1" applyFont="1" applyFill="1" applyBorder="1">
      <alignment/>
      <protection/>
    </xf>
    <xf numFmtId="171" fontId="12" fillId="0" borderId="1" xfId="1018" applyNumberFormat="1" applyFont="1" applyFill="1" applyBorder="1">
      <alignment/>
      <protection/>
    </xf>
    <xf numFmtId="0" fontId="12" fillId="0" borderId="1" xfId="1018" applyFont="1" applyFill="1" applyBorder="1">
      <alignment/>
      <protection/>
    </xf>
    <xf numFmtId="0" fontId="12" fillId="0" borderId="0" xfId="1018" applyFont="1" applyFill="1">
      <alignment/>
      <protection/>
    </xf>
    <xf numFmtId="0" fontId="12" fillId="0" borderId="1" xfId="1018" applyFont="1" applyFill="1" applyBorder="1" applyAlignment="1">
      <alignment horizontal="left"/>
      <protection/>
    </xf>
    <xf numFmtId="181" fontId="12" fillId="0" borderId="22" xfId="642" applyNumberFormat="1" applyFont="1" applyFill="1" applyBorder="1" applyAlignment="1">
      <alignment/>
    </xf>
    <xf numFmtId="0" fontId="12" fillId="0" borderId="19" xfId="1018" applyFont="1" applyFill="1" applyBorder="1" applyAlignment="1">
      <alignment horizontal="center"/>
      <protection/>
    </xf>
    <xf numFmtId="0" fontId="12" fillId="0" borderId="19" xfId="1018" applyFont="1" applyFill="1" applyBorder="1">
      <alignment/>
      <protection/>
    </xf>
    <xf numFmtId="169" fontId="12" fillId="0" borderId="1" xfId="642" applyFont="1" applyFill="1" applyBorder="1" applyAlignment="1">
      <alignment/>
    </xf>
    <xf numFmtId="181" fontId="12" fillId="0" borderId="1" xfId="642" applyNumberFormat="1" applyFont="1" applyFill="1" applyBorder="1" applyAlignment="1">
      <alignment/>
    </xf>
    <xf numFmtId="181" fontId="13" fillId="0" borderId="42" xfId="642" applyNumberFormat="1" applyFont="1" applyFill="1" applyBorder="1" applyAlignment="1">
      <alignment/>
    </xf>
    <xf numFmtId="0" fontId="13" fillId="0" borderId="14" xfId="1018" applyFont="1" applyFill="1" applyBorder="1" applyAlignment="1">
      <alignment horizontal="center"/>
      <protection/>
    </xf>
    <xf numFmtId="0" fontId="13" fillId="0" borderId="14" xfId="0" applyFont="1" applyFill="1" applyBorder="1" applyAlignment="1">
      <alignment horizontal="justify" vertical="center" wrapText="1"/>
    </xf>
    <xf numFmtId="174" fontId="13" fillId="0" borderId="14" xfId="1018" applyNumberFormat="1" applyFont="1" applyFill="1" applyBorder="1">
      <alignment/>
      <protection/>
    </xf>
    <xf numFmtId="43" fontId="13" fillId="0" borderId="14" xfId="1018" applyNumberFormat="1" applyFont="1" applyFill="1" applyBorder="1">
      <alignment/>
      <protection/>
    </xf>
    <xf numFmtId="43" fontId="13" fillId="0" borderId="14" xfId="642" applyNumberFormat="1" applyFont="1" applyFill="1" applyBorder="1" applyAlignment="1">
      <alignment horizontal="center" vertical="center" wrapText="1"/>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0" fontId="13" fillId="0" borderId="14" xfId="1018" applyFont="1" applyFill="1" applyBorder="1" applyAlignment="1">
      <alignment horizontal="center" vertical="center"/>
      <protection/>
    </xf>
    <xf numFmtId="0" fontId="13" fillId="0" borderId="2" xfId="1018" applyFont="1" applyFill="1" applyBorder="1" applyAlignment="1">
      <alignment horizontal="center"/>
      <protection/>
    </xf>
    <xf numFmtId="0" fontId="13" fillId="0" borderId="2" xfId="0" applyFont="1" applyFill="1" applyBorder="1" applyAlignment="1">
      <alignment horizontal="justify" vertical="center" wrapText="1"/>
    </xf>
    <xf numFmtId="174" fontId="13" fillId="0" borderId="2" xfId="642" applyNumberFormat="1" applyFont="1" applyFill="1" applyBorder="1" applyAlignment="1">
      <alignment horizontal="center" wrapText="1"/>
    </xf>
    <xf numFmtId="43" fontId="13" fillId="0" borderId="2" xfId="1018" applyNumberFormat="1" applyFont="1" applyFill="1" applyBorder="1">
      <alignment/>
      <protection/>
    </xf>
    <xf numFmtId="43" fontId="13" fillId="0" borderId="2" xfId="642" applyNumberFormat="1" applyFont="1" applyFill="1" applyBorder="1" applyAlignment="1">
      <alignment horizontal="center" vertical="center" wrapText="1"/>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0" fontId="13" fillId="0" borderId="2" xfId="1018" applyFont="1" applyFill="1" applyBorder="1" applyAlignment="1">
      <alignment horizontal="center" vertical="center"/>
      <protection/>
    </xf>
    <xf numFmtId="0" fontId="13" fillId="0" borderId="2" xfId="0" applyFont="1" applyFill="1" applyBorder="1" applyAlignment="1">
      <alignment vertical="center"/>
    </xf>
    <xf numFmtId="43" fontId="13" fillId="0" borderId="2" xfId="642" applyNumberFormat="1" applyFont="1" applyFill="1" applyBorder="1" applyAlignment="1">
      <alignment vertical="center"/>
    </xf>
    <xf numFmtId="179" fontId="13" fillId="0" borderId="2" xfId="642" applyNumberFormat="1" applyFont="1" applyFill="1" applyBorder="1" applyAlignment="1">
      <alignment vertical="center"/>
    </xf>
    <xf numFmtId="181" fontId="13" fillId="0" borderId="2" xfId="642" applyNumberFormat="1" applyFont="1" applyFill="1" applyBorder="1" applyAlignment="1">
      <alignment horizontal="center" wrapText="1"/>
    </xf>
    <xf numFmtId="0" fontId="12" fillId="0" borderId="2" xfId="1018" applyFont="1" applyFill="1" applyBorder="1">
      <alignment/>
      <protection/>
    </xf>
    <xf numFmtId="178" fontId="13" fillId="0" borderId="2" xfId="1027" applyNumberFormat="1" applyFont="1" applyFill="1" applyBorder="1" applyAlignment="1">
      <alignment horizontal="left" wrapText="1"/>
      <protection/>
    </xf>
    <xf numFmtId="0" fontId="13" fillId="0" borderId="2" xfId="1018" applyFont="1" applyFill="1" applyBorder="1" applyAlignment="1">
      <alignment horizontal="left" vertical="center"/>
      <protection/>
    </xf>
    <xf numFmtId="0" fontId="12" fillId="0" borderId="2" xfId="1018" applyFont="1" applyFill="1" applyBorder="1" applyAlignment="1">
      <alignment vertical="center"/>
      <protection/>
    </xf>
    <xf numFmtId="169" fontId="13" fillId="0" borderId="2" xfId="642" applyFont="1" applyFill="1" applyBorder="1" applyAlignment="1">
      <alignment vertical="center"/>
    </xf>
    <xf numFmtId="185" fontId="13" fillId="0" borderId="2" xfId="1018" applyNumberFormat="1" applyFont="1" applyFill="1" applyBorder="1" applyAlignment="1">
      <alignment horizontal="center" vertical="center"/>
      <protection/>
    </xf>
    <xf numFmtId="0" fontId="13" fillId="0" borderId="2" xfId="996" applyFont="1" applyFill="1" applyBorder="1" applyAlignment="1">
      <alignment horizontal="left" vertical="center"/>
      <protection/>
    </xf>
    <xf numFmtId="3" fontId="12" fillId="0" borderId="2" xfId="1018" applyNumberFormat="1" applyFont="1" applyFill="1" applyBorder="1" applyAlignment="1">
      <alignment vertical="center"/>
      <protection/>
    </xf>
    <xf numFmtId="3" fontId="13" fillId="0" borderId="2" xfId="996" applyNumberFormat="1" applyFont="1" applyFill="1" applyBorder="1" applyAlignment="1">
      <alignment horizontal="left" vertical="center" wrapText="1"/>
      <protection/>
    </xf>
    <xf numFmtId="3" fontId="13" fillId="0" borderId="2" xfId="996" applyNumberFormat="1" applyFont="1" applyFill="1" applyBorder="1" applyAlignment="1">
      <alignment horizontal="right" vertical="center" wrapText="1"/>
      <protection/>
    </xf>
    <xf numFmtId="0" fontId="13" fillId="0" borderId="40" xfId="1018" applyFont="1" applyFill="1" applyBorder="1" applyAlignment="1">
      <alignment horizontal="center"/>
      <protection/>
    </xf>
    <xf numFmtId="3" fontId="13" fillId="0" borderId="40" xfId="996" applyNumberFormat="1" applyFont="1" applyFill="1" applyBorder="1" applyAlignment="1">
      <alignment horizontal="left" vertical="center" wrapText="1"/>
      <protection/>
    </xf>
    <xf numFmtId="3" fontId="13" fillId="0" borderId="40" xfId="996" applyNumberFormat="1" applyFont="1" applyFill="1" applyBorder="1" applyAlignment="1">
      <alignment horizontal="right" vertical="center" wrapText="1"/>
      <protection/>
    </xf>
    <xf numFmtId="43" fontId="13" fillId="0" borderId="40" xfId="1018" applyNumberFormat="1" applyFont="1" applyFill="1" applyBorder="1">
      <alignment/>
      <protection/>
    </xf>
    <xf numFmtId="169" fontId="13" fillId="0" borderId="40" xfId="642" applyFont="1" applyFill="1" applyBorder="1" applyAlignment="1">
      <alignment vertical="center"/>
    </xf>
    <xf numFmtId="43" fontId="13" fillId="0" borderId="40" xfId="642" applyNumberFormat="1" applyFont="1" applyFill="1" applyBorder="1" applyAlignment="1">
      <alignment/>
    </xf>
    <xf numFmtId="181" fontId="13" fillId="0" borderId="40" xfId="642" applyNumberFormat="1" applyFont="1" applyFill="1" applyBorder="1" applyAlignment="1">
      <alignment vertical="center"/>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vertical="center"/>
      <protection/>
    </xf>
    <xf numFmtId="174" fontId="12" fillId="0" borderId="1" xfId="642" applyNumberFormat="1" applyFont="1" applyFill="1" applyBorder="1" applyAlignment="1">
      <alignment horizontal="center" vertical="center" wrapText="1"/>
    </xf>
    <xf numFmtId="3" fontId="12" fillId="0" borderId="1" xfId="996" applyNumberFormat="1" applyFont="1" applyFill="1" applyBorder="1" applyAlignment="1">
      <alignment horizontal="left" vertical="center" wrapText="1"/>
      <protection/>
    </xf>
    <xf numFmtId="3" fontId="31" fillId="0" borderId="1" xfId="996" applyNumberFormat="1" applyFont="1" applyFill="1" applyBorder="1" applyAlignment="1">
      <alignment horizontal="right" vertical="center" wrapText="1"/>
      <protection/>
    </xf>
    <xf numFmtId="3" fontId="12" fillId="0" borderId="1" xfId="996" applyNumberFormat="1" applyFont="1" applyFill="1" applyBorder="1" applyAlignment="1">
      <alignment horizontal="right" vertical="center" wrapText="1"/>
      <protection/>
    </xf>
    <xf numFmtId="4" fontId="12" fillId="0" borderId="1" xfId="996" applyNumberFormat="1" applyFont="1" applyFill="1" applyBorder="1" applyAlignment="1">
      <alignment horizontal="right" vertical="center" wrapText="1"/>
      <protection/>
    </xf>
    <xf numFmtId="181" fontId="12" fillId="0" borderId="1" xfId="996" applyNumberFormat="1" applyFont="1" applyFill="1" applyBorder="1" applyAlignment="1">
      <alignment horizontal="right" vertical="center" wrapText="1"/>
      <protection/>
    </xf>
    <xf numFmtId="181" fontId="13" fillId="0" borderId="1" xfId="642" applyNumberFormat="1" applyFont="1" applyFill="1" applyBorder="1" applyAlignment="1">
      <alignment vertical="center"/>
    </xf>
    <xf numFmtId="185" fontId="12" fillId="0" borderId="1" xfId="1018" applyNumberFormat="1" applyFont="1" applyFill="1" applyBorder="1" applyAlignment="1">
      <alignment horizontal="center" vertical="center"/>
      <protection/>
    </xf>
    <xf numFmtId="172" fontId="12" fillId="0" borderId="1" xfId="996" applyNumberFormat="1" applyFont="1" applyFill="1" applyBorder="1" applyAlignment="1">
      <alignment vertical="center"/>
      <protection/>
    </xf>
    <xf numFmtId="3" fontId="13" fillId="0" borderId="14" xfId="996" applyNumberFormat="1" applyFont="1" applyFill="1" applyBorder="1" applyAlignment="1">
      <alignment horizontal="right" vertical="center" wrapText="1"/>
      <protection/>
    </xf>
    <xf numFmtId="181" fontId="13" fillId="0" borderId="14" xfId="642" applyNumberFormat="1" applyFont="1" applyFill="1" applyBorder="1" applyAlignment="1">
      <alignment vertical="center"/>
    </xf>
    <xf numFmtId="43" fontId="13" fillId="0" borderId="2" xfId="642" applyNumberFormat="1" applyFont="1" applyFill="1" applyBorder="1" applyAlignment="1">
      <alignment horizontal="center" wrapText="1"/>
    </xf>
    <xf numFmtId="43" fontId="12" fillId="0" borderId="2" xfId="642" applyNumberFormat="1" applyFont="1" applyFill="1" applyBorder="1" applyAlignment="1">
      <alignment/>
    </xf>
    <xf numFmtId="0" fontId="13" fillId="0" borderId="2" xfId="0" applyFont="1" applyBorder="1" applyAlignment="1">
      <alignment horizontal="justify" vertical="center" wrapText="1"/>
    </xf>
    <xf numFmtId="0" fontId="13" fillId="0" borderId="2" xfId="996" applyFont="1" applyFill="1" applyBorder="1" applyAlignment="1">
      <alignment horizontal="justify" vertical="center" wrapText="1"/>
      <protection/>
    </xf>
    <xf numFmtId="0" fontId="13" fillId="0" borderId="40" xfId="996" applyFont="1" applyFill="1" applyBorder="1" applyAlignment="1">
      <alignment horizontal="justify" vertical="center" wrapText="1"/>
      <protection/>
    </xf>
    <xf numFmtId="43" fontId="13" fillId="0" borderId="40" xfId="642" applyNumberFormat="1" applyFont="1" applyFill="1" applyBorder="1" applyAlignment="1">
      <alignment horizontal="center" wrapText="1"/>
    </xf>
    <xf numFmtId="43" fontId="12" fillId="0" borderId="40" xfId="642" applyNumberFormat="1" applyFont="1" applyFill="1" applyBorder="1" applyAlignment="1">
      <alignment/>
    </xf>
    <xf numFmtId="43" fontId="12" fillId="0" borderId="1" xfId="1018" applyNumberFormat="1" applyFont="1" applyFill="1" applyBorder="1">
      <alignment/>
      <protection/>
    </xf>
    <xf numFmtId="180" fontId="12" fillId="0" borderId="1" xfId="1018" applyNumberFormat="1" applyFont="1" applyFill="1" applyBorder="1">
      <alignment/>
      <protection/>
    </xf>
    <xf numFmtId="3" fontId="13" fillId="0" borderId="14" xfId="996" applyNumberFormat="1" applyFont="1" applyFill="1" applyBorder="1" applyAlignment="1">
      <alignment horizontal="left" wrapText="1"/>
      <protection/>
    </xf>
    <xf numFmtId="3" fontId="12" fillId="0" borderId="14" xfId="996" applyNumberFormat="1" applyFont="1" applyFill="1" applyBorder="1" applyAlignment="1">
      <alignment horizontal="right" wrapText="1"/>
      <protection/>
    </xf>
    <xf numFmtId="43" fontId="13" fillId="0" borderId="14" xfId="1018" applyNumberFormat="1" applyFont="1" applyFill="1" applyBorder="1" applyAlignment="1">
      <alignment/>
      <protection/>
    </xf>
    <xf numFmtId="169" fontId="13" fillId="0" borderId="14" xfId="642" applyFont="1" applyFill="1" applyBorder="1" applyAlignment="1">
      <alignment/>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185" fontId="13" fillId="0" borderId="14" xfId="1018" applyNumberFormat="1" applyFont="1" applyFill="1" applyBorder="1" applyAlignment="1">
      <alignment horizontal="center"/>
      <protection/>
    </xf>
    <xf numFmtId="0" fontId="13" fillId="0" borderId="0" xfId="1018" applyFont="1" applyFill="1" applyAlignment="1">
      <alignment/>
      <protection/>
    </xf>
    <xf numFmtId="3" fontId="13" fillId="0" borderId="2" xfId="996" applyNumberFormat="1" applyFont="1" applyFill="1" applyBorder="1" applyAlignment="1">
      <alignment horizontal="left" wrapText="1"/>
      <protection/>
    </xf>
    <xf numFmtId="3" fontId="12" fillId="0" borderId="2" xfId="996" applyNumberFormat="1" applyFont="1" applyFill="1" applyBorder="1" applyAlignment="1">
      <alignment horizontal="right" wrapText="1"/>
      <protection/>
    </xf>
    <xf numFmtId="43" fontId="13" fillId="0" borderId="2" xfId="1018" applyNumberFormat="1" applyFont="1" applyFill="1" applyBorder="1" applyAlignment="1">
      <alignment/>
      <protection/>
    </xf>
    <xf numFmtId="169" fontId="13" fillId="0" borderId="2" xfId="642" applyFont="1" applyFill="1" applyBorder="1" applyAlignment="1">
      <alignment/>
    </xf>
    <xf numFmtId="169" fontId="12" fillId="0" borderId="2" xfId="642" applyFont="1" applyFill="1" applyBorder="1" applyAlignment="1">
      <alignment/>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185" fontId="13" fillId="0" borderId="2" xfId="1018" applyNumberFormat="1" applyFont="1" applyFill="1" applyBorder="1" applyAlignment="1">
      <alignment horizontal="center"/>
      <protection/>
    </xf>
    <xf numFmtId="3" fontId="13" fillId="0" borderId="40" xfId="996" applyNumberFormat="1" applyFont="1" applyFill="1" applyBorder="1" applyAlignment="1">
      <alignment horizontal="left" wrapText="1"/>
      <protection/>
    </xf>
    <xf numFmtId="3" fontId="12" fillId="0" borderId="40" xfId="996" applyNumberFormat="1" applyFont="1" applyFill="1" applyBorder="1" applyAlignment="1">
      <alignment horizontal="right" wrapText="1"/>
      <protection/>
    </xf>
    <xf numFmtId="43" fontId="13" fillId="0" borderId="40" xfId="1018" applyNumberFormat="1" applyFont="1" applyFill="1" applyBorder="1" applyAlignment="1">
      <alignment/>
      <protection/>
    </xf>
    <xf numFmtId="169" fontId="13" fillId="0" borderId="40" xfId="642" applyFont="1" applyFill="1" applyBorder="1" applyAlignment="1">
      <alignment/>
    </xf>
    <xf numFmtId="169" fontId="12" fillId="0" borderId="40" xfId="642" applyFont="1" applyFill="1" applyBorder="1" applyAlignment="1">
      <alignment/>
    </xf>
    <xf numFmtId="43" fontId="13" fillId="0" borderId="40" xfId="642" applyNumberFormat="1" applyFont="1" applyFill="1" applyBorder="1" applyAlignment="1">
      <alignment/>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protection/>
    </xf>
    <xf numFmtId="0" fontId="13" fillId="0" borderId="1" xfId="963" applyFont="1" applyFill="1" applyBorder="1" applyAlignment="1">
      <alignment horizontal="center" wrapText="1"/>
      <protection/>
    </xf>
    <xf numFmtId="0" fontId="13" fillId="0" borderId="14" xfId="1018" applyFont="1" applyFill="1" applyBorder="1" applyAlignment="1">
      <alignment horizontal="left"/>
      <protection/>
    </xf>
    <xf numFmtId="0" fontId="13" fillId="0" borderId="14" xfId="963" applyFont="1" applyFill="1" applyBorder="1" applyAlignment="1">
      <alignment horizontal="center" wrapText="1"/>
      <protection/>
    </xf>
    <xf numFmtId="0" fontId="13" fillId="0" borderId="2" xfId="963" applyFont="1" applyFill="1" applyBorder="1" applyAlignment="1">
      <alignment horizontal="center" wrapText="1"/>
      <protection/>
    </xf>
    <xf numFmtId="174" fontId="13" fillId="0" borderId="40" xfId="642" applyNumberFormat="1" applyFont="1" applyFill="1" applyBorder="1" applyAlignment="1">
      <alignment horizontal="center" wrapText="1"/>
    </xf>
    <xf numFmtId="0" fontId="13" fillId="0" borderId="40" xfId="963" applyFont="1" applyFill="1" applyBorder="1" applyAlignment="1">
      <alignment horizontal="center" wrapText="1"/>
      <protection/>
    </xf>
    <xf numFmtId="184" fontId="12" fillId="0" borderId="1" xfId="642" applyNumberFormat="1" applyFont="1" applyFill="1" applyBorder="1" applyAlignment="1">
      <alignment/>
    </xf>
    <xf numFmtId="181" fontId="12" fillId="0" borderId="1" xfId="642" applyNumberFormat="1" applyFont="1" applyFill="1" applyBorder="1" applyAlignment="1">
      <alignment/>
    </xf>
    <xf numFmtId="181" fontId="13" fillId="0" borderId="1" xfId="642" applyNumberFormat="1" applyFont="1" applyFill="1" applyBorder="1" applyAlignment="1">
      <alignment/>
    </xf>
    <xf numFmtId="185" fontId="13" fillId="0" borderId="1" xfId="1018" applyNumberFormat="1" applyFont="1" applyFill="1" applyBorder="1" applyAlignment="1">
      <alignment horizontal="center"/>
      <protection/>
    </xf>
    <xf numFmtId="1" fontId="13" fillId="0" borderId="14" xfId="1018" applyNumberFormat="1" applyFont="1" applyFill="1" applyBorder="1" applyAlignment="1">
      <alignment horizontal="center"/>
      <protection/>
    </xf>
    <xf numFmtId="2" fontId="13" fillId="0" borderId="14" xfId="1018" applyNumberFormat="1" applyFont="1" applyFill="1" applyBorder="1" applyAlignment="1">
      <alignment horizontal="left"/>
      <protection/>
    </xf>
    <xf numFmtId="2" fontId="13" fillId="0" borderId="14" xfId="1018" applyNumberFormat="1" applyFont="1" applyFill="1" applyBorder="1">
      <alignment/>
      <protection/>
    </xf>
    <xf numFmtId="2" fontId="13" fillId="0" borderId="14" xfId="642" applyNumberFormat="1" applyFont="1" applyFill="1" applyBorder="1" applyAlignment="1">
      <alignment/>
    </xf>
    <xf numFmtId="1" fontId="13" fillId="0" borderId="2" xfId="1018" applyNumberFormat="1" applyFont="1" applyFill="1" applyBorder="1" applyAlignment="1">
      <alignment horizontal="center"/>
      <protection/>
    </xf>
    <xf numFmtId="2" fontId="13" fillId="0" borderId="2" xfId="996" applyNumberFormat="1" applyFont="1" applyFill="1" applyBorder="1" applyAlignment="1">
      <alignment horizontal="justify" vertical="center" wrapText="1"/>
      <protection/>
    </xf>
    <xf numFmtId="2" fontId="13" fillId="0" borderId="2" xfId="642" applyNumberFormat="1" applyFont="1" applyFill="1" applyBorder="1" applyAlignment="1">
      <alignment horizontal="center" wrapText="1"/>
    </xf>
    <xf numFmtId="2" fontId="13" fillId="0" borderId="2" xfId="1018" applyNumberFormat="1" applyFont="1" applyFill="1" applyBorder="1">
      <alignment/>
      <protection/>
    </xf>
    <xf numFmtId="2" fontId="13" fillId="0" borderId="2" xfId="642" applyNumberFormat="1" applyFont="1" applyFill="1" applyBorder="1" applyAlignment="1">
      <alignment horizontal="right" wrapText="1"/>
    </xf>
    <xf numFmtId="2" fontId="13" fillId="0" borderId="2" xfId="642" applyNumberFormat="1" applyFont="1" applyFill="1" applyBorder="1" applyAlignment="1">
      <alignment/>
    </xf>
    <xf numFmtId="1" fontId="13" fillId="0" borderId="40" xfId="1018" applyNumberFormat="1" applyFont="1" applyFill="1" applyBorder="1" applyAlignment="1">
      <alignment horizontal="center"/>
      <protection/>
    </xf>
    <xf numFmtId="2" fontId="13" fillId="0" borderId="40" xfId="996" applyNumberFormat="1" applyFont="1" applyFill="1" applyBorder="1" applyAlignment="1">
      <alignment horizontal="justify" vertical="center" wrapText="1"/>
      <protection/>
    </xf>
    <xf numFmtId="2" fontId="13" fillId="0" borderId="40" xfId="642" applyNumberFormat="1" applyFont="1" applyFill="1" applyBorder="1" applyAlignment="1">
      <alignment horizontal="center" wrapText="1"/>
    </xf>
    <xf numFmtId="2" fontId="13" fillId="0" borderId="40" xfId="1018" applyNumberFormat="1" applyFont="1" applyFill="1" applyBorder="1">
      <alignment/>
      <protection/>
    </xf>
    <xf numFmtId="2" fontId="13" fillId="0" borderId="40" xfId="642" applyNumberFormat="1" applyFont="1" applyFill="1" applyBorder="1" applyAlignment="1">
      <alignment horizontal="right" wrapText="1"/>
    </xf>
    <xf numFmtId="2" fontId="13" fillId="0" borderId="40" xfId="642" applyNumberFormat="1" applyFont="1" applyFill="1" applyBorder="1" applyAlignment="1">
      <alignment/>
    </xf>
    <xf numFmtId="183" fontId="12" fillId="0" borderId="1" xfId="642" applyNumberFormat="1" applyFont="1" applyFill="1" applyBorder="1" applyAlignment="1">
      <alignment/>
    </xf>
    <xf numFmtId="185" fontId="12" fillId="0" borderId="1" xfId="1018" applyNumberFormat="1" applyFont="1" applyFill="1" applyBorder="1" applyAlignment="1">
      <alignment horizontal="center"/>
      <protection/>
    </xf>
    <xf numFmtId="0" fontId="12" fillId="0" borderId="1" xfId="963" applyFont="1" applyFill="1" applyBorder="1" applyAlignment="1">
      <alignment horizontal="center" wrapText="1"/>
      <protection/>
    </xf>
    <xf numFmtId="0" fontId="12" fillId="0" borderId="0" xfId="1018" applyFont="1" applyFill="1" applyAlignment="1">
      <alignment/>
      <protection/>
    </xf>
    <xf numFmtId="4" fontId="13" fillId="0" borderId="14" xfId="0" applyNumberFormat="1" applyFont="1" applyBorder="1" applyAlignment="1">
      <alignment horizontal="right" vertical="justify"/>
    </xf>
    <xf numFmtId="0" fontId="13" fillId="0" borderId="14" xfId="963" applyFont="1" applyFill="1" applyBorder="1" applyAlignment="1">
      <alignment horizontal="center" vertical="center" wrapText="1"/>
      <protection/>
    </xf>
    <xf numFmtId="4" fontId="13" fillId="0" borderId="2" xfId="0" applyNumberFormat="1" applyFont="1" applyBorder="1" applyAlignment="1">
      <alignment horizontal="right" vertical="justify"/>
    </xf>
    <xf numFmtId="4" fontId="13" fillId="0" borderId="2" xfId="0" applyNumberFormat="1" applyFont="1" applyFill="1" applyBorder="1" applyAlignment="1">
      <alignment horizontal="right" vertical="justify"/>
    </xf>
    <xf numFmtId="43" fontId="13" fillId="0" borderId="2" xfId="0" applyNumberFormat="1" applyFont="1" applyBorder="1" applyAlignment="1">
      <alignment horizontal="right" vertical="justify" wrapText="1"/>
    </xf>
    <xf numFmtId="43" fontId="13" fillId="0" borderId="40" xfId="0" applyNumberFormat="1" applyFont="1" applyBorder="1" applyAlignment="1">
      <alignment horizontal="right" vertical="justify" wrapText="1"/>
    </xf>
    <xf numFmtId="0" fontId="13" fillId="0" borderId="40" xfId="963" applyFont="1" applyFill="1" applyBorder="1" applyAlignment="1">
      <alignment horizontal="center" vertical="center" wrapText="1"/>
      <protection/>
    </xf>
    <xf numFmtId="184" fontId="12" fillId="0" borderId="1" xfId="642" applyNumberFormat="1" applyFont="1" applyFill="1" applyBorder="1" applyAlignment="1">
      <alignment/>
    </xf>
    <xf numFmtId="183" fontId="12" fillId="0" borderId="1" xfId="642" applyNumberFormat="1" applyFont="1" applyFill="1" applyBorder="1" applyAlignment="1">
      <alignment/>
    </xf>
    <xf numFmtId="180" fontId="13" fillId="0" borderId="14" xfId="1018" applyNumberFormat="1" applyFont="1" applyFill="1" applyBorder="1">
      <alignment/>
      <protection/>
    </xf>
    <xf numFmtId="180" fontId="13" fillId="0" borderId="2" xfId="642" applyNumberFormat="1" applyFont="1" applyFill="1" applyBorder="1" applyAlignment="1">
      <alignment/>
    </xf>
    <xf numFmtId="180" fontId="13" fillId="0" borderId="2" xfId="642" applyNumberFormat="1" applyFont="1" applyFill="1" applyBorder="1" applyAlignment="1">
      <alignment/>
    </xf>
    <xf numFmtId="178" fontId="13" fillId="24" borderId="2" xfId="1027" applyNumberFormat="1" applyFont="1" applyFill="1" applyBorder="1" applyAlignment="1">
      <alignment horizontal="left" wrapText="1"/>
      <protection/>
    </xf>
    <xf numFmtId="174" fontId="13" fillId="24" borderId="2" xfId="642" applyNumberFormat="1" applyFont="1" applyFill="1" applyBorder="1" applyAlignment="1">
      <alignment horizontal="center" wrapText="1"/>
    </xf>
    <xf numFmtId="43" fontId="13" fillId="24" borderId="2" xfId="1018" applyNumberFormat="1" applyFont="1" applyFill="1" applyBorder="1">
      <alignment/>
      <protection/>
    </xf>
    <xf numFmtId="43" fontId="13" fillId="24" borderId="2" xfId="642" applyNumberFormat="1" applyFont="1" applyFill="1" applyBorder="1" applyAlignment="1">
      <alignment horizontal="center" wrapText="1"/>
    </xf>
    <xf numFmtId="180" fontId="13" fillId="24" borderId="2" xfId="642" applyNumberFormat="1" applyFont="1" applyFill="1" applyBorder="1" applyAlignment="1">
      <alignment/>
    </xf>
    <xf numFmtId="43" fontId="13" fillId="24" borderId="2" xfId="642" applyNumberFormat="1" applyFont="1" applyFill="1" applyBorder="1" applyAlignment="1">
      <alignment/>
    </xf>
    <xf numFmtId="181" fontId="13" fillId="24" borderId="2" xfId="642" applyNumberFormat="1" applyFont="1" applyFill="1" applyBorder="1" applyAlignment="1">
      <alignment/>
    </xf>
    <xf numFmtId="0" fontId="13" fillId="24" borderId="2" xfId="1018" applyFont="1" applyFill="1" applyBorder="1" applyAlignment="1">
      <alignment horizontal="center"/>
      <protection/>
    </xf>
    <xf numFmtId="178" fontId="13" fillId="0" borderId="40" xfId="1027" applyNumberFormat="1" applyFont="1" applyFill="1" applyBorder="1" applyAlignment="1">
      <alignment horizontal="left" wrapText="1"/>
      <protection/>
    </xf>
    <xf numFmtId="180" fontId="13" fillId="0" borderId="40" xfId="642" applyNumberFormat="1" applyFont="1" applyFill="1" applyBorder="1" applyAlignment="1">
      <alignment/>
    </xf>
    <xf numFmtId="181" fontId="13" fillId="0" borderId="1" xfId="642" applyNumberFormat="1" applyFont="1" applyFill="1" applyBorder="1" applyAlignment="1">
      <alignment/>
    </xf>
    <xf numFmtId="0" fontId="13" fillId="0" borderId="14" xfId="0" applyFont="1" applyBorder="1" applyAlignment="1">
      <alignment horizontal="right" wrapText="1"/>
    </xf>
    <xf numFmtId="43" fontId="13" fillId="0" borderId="14" xfId="642" applyNumberFormat="1" applyFont="1" applyFill="1" applyBorder="1" applyAlignment="1">
      <alignment horizontal="right"/>
    </xf>
    <xf numFmtId="181" fontId="13" fillId="0" borderId="14" xfId="642" applyNumberFormat="1" applyFont="1" applyFill="1" applyBorder="1" applyAlignment="1">
      <alignment horizontal="right"/>
    </xf>
    <xf numFmtId="0" fontId="13" fillId="0" borderId="2" xfId="0" applyFont="1" applyBorder="1" applyAlignment="1">
      <alignment horizontal="right" wrapText="1"/>
    </xf>
    <xf numFmtId="169" fontId="13" fillId="0" borderId="2" xfId="642" applyFont="1" applyBorder="1" applyAlignment="1">
      <alignment horizontal="right" wrapText="1"/>
    </xf>
    <xf numFmtId="43" fontId="13" fillId="0" borderId="2" xfId="642" applyNumberFormat="1" applyFont="1" applyFill="1" applyBorder="1" applyAlignment="1">
      <alignment horizontal="right"/>
    </xf>
    <xf numFmtId="181" fontId="13" fillId="0" borderId="2" xfId="642" applyNumberFormat="1" applyFont="1" applyFill="1" applyBorder="1" applyAlignment="1">
      <alignment horizontal="right"/>
    </xf>
    <xf numFmtId="0" fontId="13" fillId="0" borderId="2" xfId="963" applyFont="1" applyFill="1" applyBorder="1" applyAlignment="1">
      <alignment vertical="center" wrapText="1"/>
      <protection/>
    </xf>
    <xf numFmtId="43" fontId="13" fillId="0" borderId="2" xfId="642" applyNumberFormat="1" applyFont="1" applyFill="1" applyBorder="1" applyAlignment="1">
      <alignment horizontal="right" wrapText="1"/>
    </xf>
    <xf numFmtId="0" fontId="13" fillId="0" borderId="2" xfId="996" applyFont="1" applyFill="1" applyBorder="1" applyAlignment="1">
      <alignment wrapText="1"/>
      <protection/>
    </xf>
    <xf numFmtId="0" fontId="13" fillId="0" borderId="40" xfId="996" applyFont="1" applyFill="1" applyBorder="1" applyAlignment="1">
      <alignment wrapText="1"/>
      <protection/>
    </xf>
    <xf numFmtId="43" fontId="13" fillId="0" borderId="40" xfId="642" applyNumberFormat="1" applyFont="1" applyFill="1" applyBorder="1" applyAlignment="1">
      <alignment horizontal="right" wrapText="1"/>
    </xf>
    <xf numFmtId="169" fontId="13" fillId="0" borderId="40" xfId="642" applyFont="1" applyBorder="1" applyAlignment="1">
      <alignment horizontal="right" wrapText="1"/>
    </xf>
    <xf numFmtId="43" fontId="13" fillId="0" borderId="40" xfId="642" applyNumberFormat="1" applyFont="1" applyFill="1" applyBorder="1" applyAlignment="1">
      <alignment horizontal="right"/>
    </xf>
    <xf numFmtId="181" fontId="13" fillId="0" borderId="40" xfId="642" applyNumberFormat="1" applyFont="1" applyFill="1" applyBorder="1" applyAlignment="1">
      <alignment horizontal="right" wrapText="1"/>
    </xf>
    <xf numFmtId="181" fontId="13" fillId="0" borderId="40" xfId="642" applyNumberFormat="1" applyFont="1" applyFill="1" applyBorder="1" applyAlignment="1">
      <alignment horizontal="right"/>
    </xf>
    <xf numFmtId="0" fontId="13" fillId="0" borderId="40" xfId="1018" applyFont="1" applyFill="1" applyBorder="1">
      <alignment/>
      <protection/>
    </xf>
    <xf numFmtId="43" fontId="12" fillId="0" borderId="1" xfId="1018" applyNumberFormat="1" applyFont="1" applyFill="1" applyBorder="1" applyAlignment="1">
      <alignment horizontal="center" vertical="center"/>
      <protection/>
    </xf>
    <xf numFmtId="180" fontId="12" fillId="0" borderId="1" xfId="1018" applyNumberFormat="1" applyFont="1" applyFill="1" applyBorder="1" applyAlignment="1">
      <alignment horizontal="center" vertical="center"/>
      <protection/>
    </xf>
    <xf numFmtId="0" fontId="12" fillId="0" borderId="1" xfId="1018" applyFont="1" applyFill="1" applyBorder="1" applyAlignment="1">
      <alignment horizontal="center" vertical="center" wrapText="1"/>
      <protection/>
    </xf>
    <xf numFmtId="181" fontId="12" fillId="0" borderId="1" xfId="1018" applyNumberFormat="1" applyFont="1" applyFill="1" applyBorder="1" applyAlignment="1">
      <alignment horizontal="center" vertical="center" wrapText="1"/>
      <protection/>
    </xf>
    <xf numFmtId="0" fontId="0" fillId="0" borderId="1" xfId="0" applyBorder="1" applyAlignment="1">
      <alignment horizontal="center" vertical="center" wrapText="1"/>
    </xf>
    <xf numFmtId="0" fontId="13" fillId="0" borderId="43" xfId="1018" applyFont="1" applyFill="1" applyBorder="1" applyAlignment="1">
      <alignment horizontal="center" vertical="center"/>
      <protection/>
    </xf>
    <xf numFmtId="0" fontId="13" fillId="0" borderId="43" xfId="996" applyFont="1" applyFill="1" applyBorder="1" applyAlignment="1">
      <alignment horizontal="justify" vertical="center" wrapText="1"/>
      <protection/>
    </xf>
    <xf numFmtId="174" fontId="13" fillId="0" borderId="43" xfId="642" applyNumberFormat="1" applyFont="1" applyFill="1" applyBorder="1" applyAlignment="1">
      <alignment horizontal="center" vertical="center" wrapText="1"/>
    </xf>
    <xf numFmtId="43" fontId="13" fillId="0" borderId="43" xfId="642" applyNumberFormat="1" applyFont="1" applyFill="1" applyBorder="1" applyAlignment="1">
      <alignment vertical="center"/>
    </xf>
    <xf numFmtId="43" fontId="12" fillId="0" borderId="43" xfId="642" applyNumberFormat="1" applyFont="1" applyFill="1" applyBorder="1" applyAlignment="1">
      <alignment vertical="center"/>
    </xf>
    <xf numFmtId="180" fontId="13" fillId="0" borderId="43" xfId="642" applyNumberFormat="1" applyFont="1" applyFill="1" applyBorder="1" applyAlignment="1">
      <alignment vertical="center"/>
    </xf>
    <xf numFmtId="181" fontId="13" fillId="0" borderId="43" xfId="642" applyNumberFormat="1" applyFont="1" applyFill="1" applyBorder="1" applyAlignment="1">
      <alignment vertical="center"/>
    </xf>
    <xf numFmtId="0" fontId="13" fillId="0" borderId="43" xfId="1018" applyFont="1" applyBorder="1" applyAlignment="1">
      <alignment horizontal="center" vertical="center"/>
      <protection/>
    </xf>
    <xf numFmtId="0" fontId="13" fillId="0" borderId="43" xfId="963" applyFont="1" applyFill="1" applyBorder="1" applyAlignment="1">
      <alignment horizontal="center" vertical="center" wrapText="1"/>
      <protection/>
    </xf>
    <xf numFmtId="0" fontId="13" fillId="0" borderId="0" xfId="1018" applyFont="1" applyFill="1" applyAlignment="1">
      <alignment horizontal="center" vertical="center"/>
      <protection/>
    </xf>
    <xf numFmtId="0" fontId="12" fillId="0" borderId="0" xfId="1030" applyFont="1" applyFill="1" applyAlignment="1">
      <alignment/>
      <protection/>
    </xf>
    <xf numFmtId="174" fontId="12" fillId="0" borderId="0" xfId="714" applyNumberFormat="1" applyFont="1" applyFill="1" applyAlignment="1">
      <alignment/>
    </xf>
    <xf numFmtId="0" fontId="2" fillId="0" borderId="0" xfId="1027" applyNumberFormat="1" applyFont="1" applyFill="1" applyAlignment="1">
      <alignment vertical="center"/>
      <protection/>
    </xf>
    <xf numFmtId="0" fontId="1" fillId="0" borderId="0" xfId="988" applyFont="1" applyFill="1">
      <alignment/>
      <protection/>
    </xf>
    <xf numFmtId="0" fontId="1" fillId="0" borderId="0" xfId="988" applyFont="1" applyFill="1" applyAlignment="1">
      <alignment horizontal="right"/>
      <protection/>
    </xf>
    <xf numFmtId="0" fontId="2" fillId="0" borderId="0" xfId="988" applyFont="1" applyFill="1" applyAlignment="1">
      <alignment horizontal="right"/>
      <protection/>
    </xf>
    <xf numFmtId="9" fontId="1" fillId="0" borderId="0" xfId="1071" applyFont="1" applyFill="1" applyAlignment="1">
      <alignment/>
    </xf>
    <xf numFmtId="0" fontId="2" fillId="0" borderId="0" xfId="988" applyFont="1" applyFill="1">
      <alignment/>
      <protection/>
    </xf>
    <xf numFmtId="174" fontId="1" fillId="0" borderId="0" xfId="654" applyNumberFormat="1" applyFont="1" applyFill="1" applyAlignment="1">
      <alignment/>
    </xf>
    <xf numFmtId="0" fontId="2" fillId="0" borderId="0" xfId="1018" applyFont="1" applyFill="1" applyAlignment="1">
      <alignment/>
      <protection/>
    </xf>
    <xf numFmtId="0" fontId="7" fillId="0" borderId="0" xfId="988" applyFont="1" applyFill="1">
      <alignment/>
      <protection/>
    </xf>
    <xf numFmtId="0" fontId="32" fillId="0" borderId="0" xfId="988" applyFont="1" applyFill="1">
      <alignment/>
      <protection/>
    </xf>
    <xf numFmtId="174" fontId="7" fillId="0" borderId="0" xfId="988" applyNumberFormat="1" applyFont="1" applyFill="1">
      <alignment/>
      <protection/>
    </xf>
    <xf numFmtId="174" fontId="7" fillId="0" borderId="0" xfId="654" applyNumberFormat="1" applyFont="1" applyFill="1" applyAlignment="1">
      <alignment/>
    </xf>
    <xf numFmtId="9" fontId="7" fillId="0" borderId="0" xfId="1071" applyFont="1" applyFill="1" applyAlignment="1">
      <alignment/>
    </xf>
    <xf numFmtId="0" fontId="7" fillId="0" borderId="0" xfId="988" applyFont="1" applyFill="1" applyAlignment="1">
      <alignment horizontal="right"/>
      <protection/>
    </xf>
    <xf numFmtId="0" fontId="12" fillId="0" borderId="1" xfId="1006" applyFont="1" applyFill="1" applyBorder="1" applyAlignment="1">
      <alignment horizontal="center" vertical="center" wrapText="1"/>
      <protection/>
    </xf>
    <xf numFmtId="0" fontId="12" fillId="0" borderId="0" xfId="988" applyFont="1" applyFill="1" applyAlignment="1">
      <alignment wrapText="1"/>
      <protection/>
    </xf>
    <xf numFmtId="0" fontId="12" fillId="0" borderId="0" xfId="988" applyFont="1" applyFill="1">
      <alignment/>
      <protection/>
    </xf>
    <xf numFmtId="9" fontId="12" fillId="0" borderId="0" xfId="1071" applyFont="1" applyFill="1" applyAlignment="1">
      <alignment/>
    </xf>
    <xf numFmtId="0" fontId="13" fillId="0" borderId="1" xfId="988" applyFont="1" applyFill="1" applyBorder="1" applyAlignment="1">
      <alignment horizontal="center" vertical="top" wrapText="1"/>
      <protection/>
    </xf>
    <xf numFmtId="0" fontId="12" fillId="0" borderId="1" xfId="988" applyFont="1" applyFill="1" applyBorder="1" applyAlignment="1">
      <alignment horizontal="center" vertical="top" wrapText="1"/>
      <protection/>
    </xf>
    <xf numFmtId="181" fontId="12" fillId="0" borderId="1" xfId="642" applyNumberFormat="1" applyFont="1" applyFill="1" applyBorder="1" applyAlignment="1">
      <alignment horizontal="center" vertical="top" wrapText="1"/>
    </xf>
    <xf numFmtId="174" fontId="12" fillId="0" borderId="1" xfId="988" applyNumberFormat="1" applyFont="1" applyFill="1" applyBorder="1" applyAlignment="1">
      <alignment horizontal="center" vertical="top" wrapText="1"/>
      <protection/>
    </xf>
    <xf numFmtId="174" fontId="13" fillId="0" borderId="1" xfId="654" applyNumberFormat="1" applyFont="1" applyFill="1" applyBorder="1" applyAlignment="1">
      <alignment/>
    </xf>
    <xf numFmtId="9" fontId="13" fillId="0" borderId="0" xfId="1071" applyFont="1" applyFill="1" applyAlignment="1">
      <alignment/>
    </xf>
    <xf numFmtId="0" fontId="13" fillId="0" borderId="0" xfId="988" applyFont="1" applyFill="1">
      <alignment/>
      <protection/>
    </xf>
    <xf numFmtId="0" fontId="33" fillId="0" borderId="2" xfId="988" applyFont="1" applyFill="1" applyBorder="1" applyAlignment="1">
      <alignment horizontal="center" vertical="top" wrapText="1"/>
      <protection/>
    </xf>
    <xf numFmtId="0" fontId="13" fillId="0" borderId="2" xfId="1018" applyFont="1" applyFill="1" applyBorder="1" applyAlignment="1">
      <alignment horizontal="left"/>
      <protection/>
    </xf>
    <xf numFmtId="181" fontId="2" fillId="0" borderId="2" xfId="642" applyNumberFormat="1" applyFont="1" applyFill="1" applyBorder="1" applyAlignment="1">
      <alignment horizontal="center" vertical="top" wrapText="1"/>
    </xf>
    <xf numFmtId="174" fontId="2" fillId="0" borderId="2" xfId="654" applyNumberFormat="1" applyFont="1" applyFill="1" applyBorder="1" applyAlignment="1">
      <alignment horizontal="center" vertical="top" wrapText="1"/>
    </xf>
    <xf numFmtId="180" fontId="2" fillId="0" borderId="2" xfId="654" applyNumberFormat="1" applyFont="1" applyFill="1" applyBorder="1" applyAlignment="1">
      <alignment horizontal="center" vertical="top" wrapText="1"/>
    </xf>
    <xf numFmtId="174" fontId="2" fillId="0" borderId="2" xfId="654" applyNumberFormat="1" applyFont="1" applyFill="1" applyBorder="1" applyAlignment="1">
      <alignment/>
    </xf>
    <xf numFmtId="9" fontId="2" fillId="0" borderId="0" xfId="1071" applyFont="1" applyFill="1" applyAlignment="1">
      <alignment/>
    </xf>
    <xf numFmtId="0" fontId="33" fillId="0" borderId="2" xfId="1031" applyFont="1" applyFill="1" applyBorder="1" applyAlignment="1">
      <alignment horizontal="center"/>
      <protection/>
    </xf>
    <xf numFmtId="181" fontId="22" fillId="0" borderId="2" xfId="642" applyNumberFormat="1" applyFont="1" applyFill="1" applyBorder="1" applyAlignment="1">
      <alignment horizontal="center" vertical="center" wrapText="1"/>
    </xf>
    <xf numFmtId="174" fontId="33" fillId="0" borderId="2" xfId="988" applyNumberFormat="1" applyFont="1" applyFill="1" applyBorder="1" applyAlignment="1">
      <alignment horizontal="right" vertical="top" wrapText="1"/>
      <protection/>
    </xf>
    <xf numFmtId="180" fontId="33" fillId="0" borderId="2" xfId="988" applyNumberFormat="1" applyFont="1" applyFill="1" applyBorder="1" applyAlignment="1">
      <alignment horizontal="right" vertical="top" wrapText="1"/>
      <protection/>
    </xf>
    <xf numFmtId="174" fontId="33" fillId="0" borderId="2" xfId="988" applyNumberFormat="1" applyFont="1" applyFill="1" applyBorder="1" applyAlignment="1">
      <alignment horizontal="center" vertical="top" wrapText="1"/>
      <protection/>
    </xf>
    <xf numFmtId="180" fontId="33" fillId="0" borderId="2" xfId="988" applyNumberFormat="1" applyFont="1" applyFill="1" applyBorder="1" applyAlignment="1">
      <alignment horizontal="center" vertical="top" wrapText="1"/>
      <protection/>
    </xf>
    <xf numFmtId="184" fontId="33" fillId="0" borderId="2" xfId="715" applyNumberFormat="1" applyFont="1" applyFill="1" applyBorder="1" applyAlignment="1">
      <alignment/>
    </xf>
    <xf numFmtId="174" fontId="33" fillId="0" borderId="2" xfId="654" applyNumberFormat="1" applyFont="1" applyFill="1" applyBorder="1" applyAlignment="1">
      <alignment horizontal="right" vertical="top" wrapText="1"/>
    </xf>
    <xf numFmtId="180" fontId="33" fillId="0" borderId="2" xfId="654" applyNumberFormat="1" applyFont="1" applyFill="1" applyBorder="1" applyAlignment="1">
      <alignment horizontal="right" vertical="top" wrapText="1"/>
    </xf>
    <xf numFmtId="174" fontId="33" fillId="0" borderId="2" xfId="654" applyNumberFormat="1" applyFont="1" applyFill="1" applyBorder="1" applyAlignment="1">
      <alignment horizontal="center" vertical="top" wrapText="1"/>
    </xf>
    <xf numFmtId="180" fontId="33" fillId="0" borderId="2" xfId="654" applyNumberFormat="1" applyFont="1" applyFill="1" applyBorder="1" applyAlignment="1">
      <alignment horizontal="center" vertical="top" wrapText="1"/>
    </xf>
    <xf numFmtId="174" fontId="33" fillId="0" borderId="2" xfId="654" applyNumberFormat="1" applyFont="1" applyFill="1" applyBorder="1" applyAlignment="1">
      <alignment horizontal="right" vertical="center" wrapText="1"/>
    </xf>
    <xf numFmtId="180" fontId="33" fillId="0" borderId="2" xfId="654" applyNumberFormat="1" applyFont="1" applyFill="1" applyBorder="1" applyAlignment="1">
      <alignment horizontal="right" vertical="center" wrapText="1"/>
    </xf>
    <xf numFmtId="174" fontId="33" fillId="0" borderId="2" xfId="654" applyNumberFormat="1" applyFont="1" applyFill="1" applyBorder="1" applyAlignment="1">
      <alignment horizontal="center" vertical="center" wrapText="1"/>
    </xf>
    <xf numFmtId="180" fontId="33" fillId="0" borderId="2" xfId="654" applyNumberFormat="1" applyFont="1" applyFill="1" applyBorder="1" applyAlignment="1">
      <alignment horizontal="center" vertical="center" wrapText="1"/>
    </xf>
    <xf numFmtId="174" fontId="1" fillId="0" borderId="2" xfId="654" applyNumberFormat="1" applyFont="1" applyFill="1" applyBorder="1" applyAlignment="1">
      <alignment/>
    </xf>
    <xf numFmtId="174" fontId="33" fillId="0" borderId="2" xfId="654" applyNumberFormat="1" applyFont="1" applyFill="1" applyBorder="1" applyAlignment="1">
      <alignment/>
    </xf>
    <xf numFmtId="180" fontId="33" fillId="0" borderId="2" xfId="654" applyNumberFormat="1" applyFont="1" applyFill="1" applyBorder="1" applyAlignment="1">
      <alignment horizontal="right" vertical="center"/>
    </xf>
    <xf numFmtId="174" fontId="1" fillId="0" borderId="0" xfId="988" applyNumberFormat="1" applyFont="1" applyFill="1">
      <alignment/>
      <protection/>
    </xf>
    <xf numFmtId="184" fontId="33" fillId="0" borderId="2" xfId="715" applyNumberFormat="1" applyFont="1" applyFill="1" applyBorder="1" applyAlignment="1">
      <alignment horizontal="left"/>
    </xf>
    <xf numFmtId="0" fontId="33" fillId="0" borderId="2" xfId="988" applyFont="1" applyFill="1" applyBorder="1" applyAlignment="1">
      <alignment horizontal="right"/>
      <protection/>
    </xf>
    <xf numFmtId="180" fontId="33" fillId="0" borderId="2" xfId="988" applyNumberFormat="1" applyFont="1" applyFill="1" applyBorder="1" applyAlignment="1">
      <alignment horizontal="right"/>
      <protection/>
    </xf>
    <xf numFmtId="0" fontId="33" fillId="0" borderId="2" xfId="988" applyFont="1" applyFill="1" applyBorder="1">
      <alignment/>
      <protection/>
    </xf>
    <xf numFmtId="180" fontId="33" fillId="0" borderId="2" xfId="988" applyNumberFormat="1" applyFont="1" applyFill="1" applyBorder="1">
      <alignment/>
      <protection/>
    </xf>
    <xf numFmtId="0" fontId="33" fillId="0" borderId="2" xfId="1031" applyFont="1" applyFill="1" applyBorder="1" applyAlignment="1">
      <alignment horizontal="left"/>
      <protection/>
    </xf>
    <xf numFmtId="0" fontId="33" fillId="0" borderId="2" xfId="1031" applyFont="1" applyFill="1" applyBorder="1" applyAlignment="1">
      <alignment horizontal="right" vertical="center"/>
      <protection/>
    </xf>
    <xf numFmtId="180" fontId="33" fillId="0" borderId="2" xfId="1031" applyNumberFormat="1" applyFont="1" applyFill="1" applyBorder="1" applyAlignment="1">
      <alignment horizontal="right" vertical="center"/>
      <protection/>
    </xf>
    <xf numFmtId="0" fontId="33" fillId="0" borderId="2" xfId="1031" applyFont="1" applyFill="1" applyBorder="1" applyAlignment="1">
      <alignment vertical="center"/>
      <protection/>
    </xf>
    <xf numFmtId="180" fontId="33" fillId="0" borderId="2" xfId="1031" applyNumberFormat="1" applyFont="1" applyFill="1" applyBorder="1" applyAlignment="1">
      <alignment vertical="center"/>
      <protection/>
    </xf>
    <xf numFmtId="174" fontId="1" fillId="0" borderId="2" xfId="654" applyNumberFormat="1" applyFont="1" applyFill="1" applyBorder="1" applyAlignment="1">
      <alignment wrapText="1"/>
    </xf>
    <xf numFmtId="0" fontId="2" fillId="0" borderId="2" xfId="988" applyFont="1" applyFill="1" applyBorder="1" applyAlignment="1">
      <alignment horizontal="center"/>
      <protection/>
    </xf>
    <xf numFmtId="0" fontId="2" fillId="0" borderId="2" xfId="988" applyFont="1" applyFill="1" applyBorder="1">
      <alignment/>
      <protection/>
    </xf>
    <xf numFmtId="181" fontId="2" fillId="0" borderId="2" xfId="642" applyNumberFormat="1" applyFont="1" applyFill="1" applyBorder="1" applyAlignment="1">
      <alignment/>
    </xf>
    <xf numFmtId="180" fontId="2" fillId="0" borderId="2" xfId="988" applyNumberFormat="1" applyFont="1" applyFill="1" applyBorder="1">
      <alignment/>
      <protection/>
    </xf>
    <xf numFmtId="0" fontId="1" fillId="0" borderId="2" xfId="988" applyFont="1" applyFill="1" applyBorder="1" applyAlignment="1">
      <alignment horizontal="center"/>
      <protection/>
    </xf>
    <xf numFmtId="3" fontId="1" fillId="0" borderId="2" xfId="996" applyNumberFormat="1" applyFont="1" applyFill="1" applyBorder="1" applyAlignment="1">
      <alignment horizontal="left" vertical="center"/>
      <protection/>
    </xf>
    <xf numFmtId="0" fontId="1" fillId="0" borderId="2" xfId="988" applyFont="1" applyFill="1" applyBorder="1">
      <alignment/>
      <protection/>
    </xf>
    <xf numFmtId="180" fontId="1" fillId="0" borderId="2" xfId="988" applyNumberFormat="1" applyFont="1" applyFill="1" applyBorder="1">
      <alignment/>
      <protection/>
    </xf>
    <xf numFmtId="180" fontId="33" fillId="0" borderId="2" xfId="996" applyNumberFormat="1" applyFont="1" applyFill="1" applyBorder="1" applyAlignment="1">
      <alignment horizontal="right" vertical="center"/>
      <protection/>
    </xf>
    <xf numFmtId="0" fontId="1" fillId="0" borderId="42" xfId="988" applyFont="1" applyFill="1" applyBorder="1" applyAlignment="1">
      <alignment horizontal="center"/>
      <protection/>
    </xf>
    <xf numFmtId="3" fontId="1" fillId="0" borderId="42" xfId="996" applyNumberFormat="1" applyFont="1" applyFill="1" applyBorder="1" applyAlignment="1">
      <alignment horizontal="left" vertical="center"/>
      <protection/>
    </xf>
    <xf numFmtId="181" fontId="22" fillId="0" borderId="42" xfId="642" applyNumberFormat="1" applyFont="1" applyFill="1" applyBorder="1" applyAlignment="1">
      <alignment horizontal="center" vertical="center" wrapText="1"/>
    </xf>
    <xf numFmtId="0" fontId="1" fillId="0" borderId="42" xfId="988" applyFont="1" applyFill="1" applyBorder="1">
      <alignment/>
      <protection/>
    </xf>
    <xf numFmtId="180" fontId="1" fillId="0" borderId="42" xfId="988" applyNumberFormat="1" applyFont="1" applyFill="1" applyBorder="1">
      <alignment/>
      <protection/>
    </xf>
    <xf numFmtId="180" fontId="33" fillId="0" borderId="42" xfId="996" applyNumberFormat="1" applyFont="1" applyFill="1" applyBorder="1" applyAlignment="1">
      <alignment horizontal="right" vertical="center"/>
      <protection/>
    </xf>
    <xf numFmtId="174" fontId="1" fillId="0" borderId="42" xfId="654" applyNumberFormat="1" applyFont="1" applyFill="1" applyBorder="1" applyAlignment="1">
      <alignment/>
    </xf>
    <xf numFmtId="0" fontId="16" fillId="0" borderId="0" xfId="996" applyNumberFormat="1" applyFont="1" applyFill="1" applyAlignment="1">
      <alignment/>
      <protection/>
    </xf>
    <xf numFmtId="0" fontId="1" fillId="0" borderId="0" xfId="988" applyFont="1" applyFill="1" applyAlignment="1">
      <alignment horizontal="left"/>
      <protection/>
    </xf>
    <xf numFmtId="0" fontId="6" fillId="0" borderId="1" xfId="1006" applyFont="1" applyFill="1" applyBorder="1" applyAlignment="1">
      <alignment horizontal="center" vertical="center" wrapText="1"/>
      <protection/>
    </xf>
    <xf numFmtId="0" fontId="6" fillId="0" borderId="0" xfId="988" applyFont="1" applyFill="1" applyAlignment="1">
      <alignment wrapText="1"/>
      <protection/>
    </xf>
    <xf numFmtId="0" fontId="6" fillId="0" borderId="0" xfId="988" applyFont="1" applyFill="1">
      <alignment/>
      <protection/>
    </xf>
    <xf numFmtId="174" fontId="6" fillId="0" borderId="0" xfId="654" applyNumberFormat="1" applyFont="1" applyFill="1" applyAlignment="1">
      <alignment/>
    </xf>
    <xf numFmtId="9" fontId="6" fillId="0" borderId="0" xfId="1071" applyFont="1" applyFill="1" applyAlignment="1">
      <alignment/>
    </xf>
    <xf numFmtId="0" fontId="13" fillId="0" borderId="43" xfId="988" applyFont="1" applyFill="1" applyBorder="1" applyAlignment="1">
      <alignment horizontal="center" vertical="top" wrapText="1"/>
      <protection/>
    </xf>
    <xf numFmtId="0" fontId="12" fillId="0" borderId="43" xfId="988" applyFont="1" applyFill="1" applyBorder="1" applyAlignment="1">
      <alignment horizontal="center" vertical="top" wrapText="1"/>
      <protection/>
    </xf>
    <xf numFmtId="181" fontId="12" fillId="0" borderId="43" xfId="642" applyNumberFormat="1" applyFont="1" applyFill="1" applyBorder="1" applyAlignment="1">
      <alignment horizontal="center" vertical="top" wrapText="1"/>
    </xf>
    <xf numFmtId="184" fontId="12" fillId="0" borderId="43" xfId="642" applyNumberFormat="1" applyFont="1" applyFill="1" applyBorder="1" applyAlignment="1">
      <alignment horizontal="center" vertical="top" wrapText="1"/>
    </xf>
    <xf numFmtId="174" fontId="13" fillId="0" borderId="0" xfId="654" applyNumberFormat="1" applyFont="1" applyFill="1" applyAlignment="1">
      <alignment/>
    </xf>
    <xf numFmtId="0" fontId="13" fillId="0" borderId="23" xfId="988" applyFont="1" applyFill="1" applyBorder="1" applyAlignment="1">
      <alignment horizontal="center" vertical="top" wrapText="1"/>
      <protection/>
    </xf>
    <xf numFmtId="0" fontId="13" fillId="0" borderId="23" xfId="988" applyFont="1" applyFill="1" applyBorder="1" applyAlignment="1">
      <alignment horizontal="left" wrapText="1"/>
      <protection/>
    </xf>
    <xf numFmtId="181" fontId="13" fillId="0" borderId="23" xfId="642" applyNumberFormat="1" applyFont="1" applyFill="1" applyBorder="1" applyAlignment="1">
      <alignment horizontal="center" vertical="top" wrapText="1"/>
    </xf>
    <xf numFmtId="174" fontId="13" fillId="0" borderId="23" xfId="988" applyNumberFormat="1" applyFont="1" applyFill="1" applyBorder="1" applyAlignment="1">
      <alignment horizontal="center" vertical="top" wrapText="1"/>
      <protection/>
    </xf>
    <xf numFmtId="0" fontId="13" fillId="0" borderId="2" xfId="988" applyFont="1" applyFill="1" applyBorder="1" applyAlignment="1">
      <alignment horizontal="center" vertical="top" wrapText="1"/>
      <protection/>
    </xf>
    <xf numFmtId="0" fontId="13" fillId="0" borderId="2" xfId="988" applyFont="1" applyFill="1" applyBorder="1" applyAlignment="1">
      <alignment horizontal="left" vertical="top" wrapText="1"/>
      <protection/>
    </xf>
    <xf numFmtId="181" fontId="13" fillId="0" borderId="2" xfId="642" applyNumberFormat="1" applyFont="1" applyFill="1" applyBorder="1" applyAlignment="1">
      <alignment horizontal="center" vertical="top" wrapText="1"/>
    </xf>
    <xf numFmtId="174" fontId="13" fillId="0" borderId="2" xfId="988" applyNumberFormat="1" applyFont="1" applyFill="1" applyBorder="1" applyAlignment="1">
      <alignment horizontal="center" vertical="top" wrapText="1"/>
      <protection/>
    </xf>
    <xf numFmtId="174" fontId="13" fillId="0" borderId="2" xfId="654" applyNumberFormat="1" applyFont="1" applyFill="1" applyBorder="1" applyAlignment="1">
      <alignment horizontal="center" vertical="top" wrapText="1"/>
    </xf>
    <xf numFmtId="174" fontId="12" fillId="0" borderId="0" xfId="654" applyNumberFormat="1" applyFont="1" applyFill="1" applyAlignment="1">
      <alignment/>
    </xf>
    <xf numFmtId="0" fontId="7" fillId="0" borderId="42" xfId="988" applyFont="1" applyFill="1" applyBorder="1">
      <alignment/>
      <protection/>
    </xf>
    <xf numFmtId="0" fontId="7" fillId="0" borderId="0" xfId="988" applyFont="1" applyFill="1" applyBorder="1">
      <alignment/>
      <protection/>
    </xf>
    <xf numFmtId="0" fontId="7" fillId="0" borderId="44" xfId="988" applyFont="1" applyFill="1" applyBorder="1">
      <alignment/>
      <protection/>
    </xf>
    <xf numFmtId="0" fontId="12" fillId="0" borderId="0" xfId="988" applyFont="1" applyFill="1" applyAlignment="1">
      <alignment horizontal="center"/>
      <protection/>
    </xf>
    <xf numFmtId="0" fontId="13" fillId="24" borderId="2" xfId="988" applyFont="1" applyFill="1" applyBorder="1" applyAlignment="1">
      <alignment horizontal="left" vertical="top" wrapText="1"/>
      <protection/>
    </xf>
    <xf numFmtId="0" fontId="1" fillId="0" borderId="0" xfId="1028" applyFont="1" applyBorder="1" applyAlignment="1">
      <alignment vertical="center" wrapText="1"/>
      <protection/>
    </xf>
    <xf numFmtId="0" fontId="27" fillId="0" borderId="0" xfId="1028">
      <alignment/>
      <protection/>
    </xf>
    <xf numFmtId="0" fontId="1" fillId="0" borderId="14" xfId="1028" applyFont="1" applyBorder="1" applyAlignment="1">
      <alignment horizontal="center" vertical="center" wrapText="1"/>
      <protection/>
    </xf>
    <xf numFmtId="0" fontId="1" fillId="0" borderId="14" xfId="1028" applyFont="1" applyBorder="1" applyAlignment="1">
      <alignment vertical="center" wrapText="1"/>
      <protection/>
    </xf>
    <xf numFmtId="0" fontId="1" fillId="0" borderId="2" xfId="1028" applyFont="1" applyBorder="1" applyAlignment="1">
      <alignment horizontal="center" vertical="center" wrapText="1"/>
      <protection/>
    </xf>
    <xf numFmtId="0" fontId="1" fillId="0" borderId="2" xfId="1028" applyFont="1" applyBorder="1" applyAlignment="1">
      <alignment vertical="center" wrapText="1"/>
      <protection/>
    </xf>
    <xf numFmtId="3" fontId="1" fillId="0" borderId="2" xfId="1028" applyNumberFormat="1" applyFont="1" applyBorder="1" applyAlignment="1">
      <alignment horizontal="right" vertical="center" wrapText="1"/>
      <protection/>
    </xf>
    <xf numFmtId="3" fontId="1" fillId="0" borderId="14" xfId="1028" applyNumberFormat="1" applyFont="1" applyBorder="1" applyAlignment="1">
      <alignment horizontal="center" vertical="center" wrapText="1"/>
      <protection/>
    </xf>
    <xf numFmtId="3" fontId="1" fillId="0" borderId="2" xfId="1028" applyNumberFormat="1" applyFont="1" applyBorder="1" applyAlignment="1">
      <alignment horizontal="center" vertical="center" wrapText="1"/>
      <protection/>
    </xf>
    <xf numFmtId="3" fontId="1" fillId="0" borderId="14" xfId="1028" applyNumberFormat="1" applyFont="1" applyBorder="1" applyAlignment="1">
      <alignment horizontal="right" vertical="center" wrapText="1"/>
      <protection/>
    </xf>
    <xf numFmtId="171" fontId="1" fillId="0" borderId="2" xfId="1028" applyNumberFormat="1" applyFont="1" applyBorder="1" applyAlignment="1">
      <alignment horizontal="center" vertical="center" wrapText="1"/>
      <protection/>
    </xf>
    <xf numFmtId="171" fontId="1" fillId="0" borderId="14" xfId="1028" applyNumberFormat="1" applyFont="1" applyBorder="1" applyAlignment="1">
      <alignment horizontal="center" vertical="center" wrapText="1"/>
      <protection/>
    </xf>
    <xf numFmtId="171" fontId="1" fillId="0" borderId="14" xfId="1028" applyNumberFormat="1" applyFont="1" applyBorder="1" applyAlignment="1">
      <alignment horizontal="right" vertical="center" wrapText="1"/>
      <protection/>
    </xf>
    <xf numFmtId="171" fontId="1" fillId="0" borderId="2" xfId="1028" applyNumberFormat="1" applyFont="1" applyBorder="1" applyAlignment="1">
      <alignment horizontal="right" vertical="center" wrapText="1"/>
      <protection/>
    </xf>
    <xf numFmtId="4" fontId="1" fillId="0" borderId="2" xfId="1028" applyNumberFormat="1" applyFont="1" applyBorder="1" applyAlignment="1">
      <alignment horizontal="center" vertical="center" wrapText="1"/>
      <protection/>
    </xf>
    <xf numFmtId="1" fontId="1" fillId="0" borderId="2" xfId="1028" applyNumberFormat="1" applyFont="1" applyBorder="1" applyAlignment="1">
      <alignment horizontal="center" vertical="center" wrapText="1"/>
      <protection/>
    </xf>
    <xf numFmtId="171" fontId="1" fillId="0" borderId="0" xfId="1028" applyNumberFormat="1" applyFont="1" applyBorder="1" applyAlignment="1">
      <alignment vertical="center" wrapText="1"/>
      <protection/>
    </xf>
    <xf numFmtId="173" fontId="1" fillId="0" borderId="2" xfId="1028" applyNumberFormat="1" applyFont="1" applyBorder="1" applyAlignment="1">
      <alignment horizontal="center" vertical="center" wrapText="1"/>
      <protection/>
    </xf>
    <xf numFmtId="2" fontId="1" fillId="0" borderId="2" xfId="1028" applyNumberFormat="1" applyFont="1" applyBorder="1" applyAlignment="1">
      <alignment horizontal="center" vertical="center" wrapText="1"/>
      <protection/>
    </xf>
    <xf numFmtId="172" fontId="1" fillId="0" borderId="2" xfId="1028" applyNumberFormat="1" applyFont="1" applyBorder="1" applyAlignment="1">
      <alignment horizontal="center" vertical="center" wrapText="1"/>
      <protection/>
    </xf>
    <xf numFmtId="0" fontId="1" fillId="0" borderId="2" xfId="1028" applyFont="1" applyBorder="1" applyAlignment="1">
      <alignment horizontal="left" vertical="center" wrapText="1"/>
      <protection/>
    </xf>
    <xf numFmtId="0" fontId="1" fillId="0" borderId="22" xfId="1028" applyFont="1" applyBorder="1" applyAlignment="1">
      <alignment horizontal="center" vertical="center" wrapText="1"/>
      <protection/>
    </xf>
    <xf numFmtId="0" fontId="1" fillId="0" borderId="40" xfId="1028" applyFont="1" applyBorder="1" applyAlignment="1">
      <alignment horizontal="justify" vertical="center" wrapText="1"/>
      <protection/>
    </xf>
    <xf numFmtId="2" fontId="1" fillId="0" borderId="40" xfId="1028" applyNumberFormat="1" applyFont="1" applyBorder="1" applyAlignment="1">
      <alignment horizontal="center" vertical="center" wrapText="1"/>
      <protection/>
    </xf>
    <xf numFmtId="0" fontId="1" fillId="0" borderId="40" xfId="1028" applyFont="1" applyBorder="1" applyAlignment="1">
      <alignment horizontal="center" vertical="center" wrapText="1"/>
      <protection/>
    </xf>
    <xf numFmtId="172" fontId="1" fillId="0" borderId="40" xfId="1028" applyNumberFormat="1" applyFont="1" applyBorder="1" applyAlignment="1">
      <alignment horizontal="center" vertical="center" wrapText="1"/>
      <protection/>
    </xf>
    <xf numFmtId="3" fontId="1" fillId="0" borderId="40" xfId="1028" applyNumberFormat="1" applyFont="1" applyBorder="1" applyAlignment="1">
      <alignment horizontal="center" vertical="center" wrapText="1"/>
      <protection/>
    </xf>
    <xf numFmtId="3" fontId="1" fillId="0" borderId="40" xfId="1028" applyNumberFormat="1" applyFont="1" applyBorder="1" applyAlignment="1">
      <alignment horizontal="right" vertical="center" wrapText="1"/>
      <protection/>
    </xf>
    <xf numFmtId="171" fontId="1" fillId="0" borderId="40" xfId="1028" applyNumberFormat="1" applyFont="1" applyBorder="1" applyAlignment="1">
      <alignment horizontal="center" vertical="center" wrapText="1"/>
      <protection/>
    </xf>
    <xf numFmtId="171" fontId="1" fillId="0" borderId="40" xfId="1028" applyNumberFormat="1" applyFont="1" applyBorder="1" applyAlignment="1">
      <alignment horizontal="right" vertical="center" wrapText="1"/>
      <protection/>
    </xf>
    <xf numFmtId="0" fontId="2" fillId="0" borderId="1" xfId="1028" applyFont="1" applyBorder="1" applyAlignment="1">
      <alignment horizontal="center" vertical="center" wrapText="1"/>
      <protection/>
    </xf>
    <xf numFmtId="3" fontId="2" fillId="0" borderId="1" xfId="1028" applyNumberFormat="1" applyFont="1" applyBorder="1" applyAlignment="1">
      <alignment horizontal="right" vertical="center" wrapText="1"/>
      <protection/>
    </xf>
    <xf numFmtId="0" fontId="2" fillId="0" borderId="19" xfId="1028" applyFont="1" applyBorder="1" applyAlignment="1">
      <alignment horizontal="center" vertical="center" wrapText="1"/>
      <protection/>
    </xf>
    <xf numFmtId="0" fontId="166" fillId="0" borderId="0" xfId="1028" applyFont="1">
      <alignment/>
      <protection/>
    </xf>
    <xf numFmtId="0" fontId="2" fillId="0" borderId="43" xfId="1028" applyFont="1" applyBorder="1" applyAlignment="1">
      <alignment vertical="center" wrapText="1"/>
      <protection/>
    </xf>
    <xf numFmtId="0" fontId="2" fillId="0" borderId="0" xfId="1028" applyFont="1" applyBorder="1" applyAlignment="1">
      <alignment vertical="center" wrapText="1"/>
      <protection/>
    </xf>
    <xf numFmtId="0" fontId="7" fillId="0" borderId="0" xfId="1028" applyFont="1" applyBorder="1" applyAlignment="1">
      <alignment vertical="center" wrapText="1"/>
      <protection/>
    </xf>
    <xf numFmtId="0" fontId="2" fillId="0" borderId="41" xfId="1028" applyFont="1" applyBorder="1" applyAlignment="1">
      <alignment horizontal="left" vertical="center" wrapText="1"/>
      <protection/>
    </xf>
    <xf numFmtId="0" fontId="1" fillId="0" borderId="42" xfId="0" applyFont="1" applyFill="1" applyBorder="1" applyAlignment="1">
      <alignment horizontal="justify" vertical="center" wrapText="1"/>
    </xf>
    <xf numFmtId="0" fontId="2" fillId="24" borderId="0" xfId="0" applyFont="1" applyFill="1" applyAlignment="1">
      <alignment/>
    </xf>
    <xf numFmtId="0" fontId="33" fillId="0" borderId="0" xfId="0" applyFont="1" applyAlignment="1">
      <alignment horizontal="center"/>
    </xf>
    <xf numFmtId="0" fontId="2" fillId="24" borderId="1" xfId="0" applyFont="1" applyFill="1" applyBorder="1" applyAlignment="1">
      <alignment horizontal="center" vertical="center" wrapText="1"/>
    </xf>
    <xf numFmtId="0" fontId="59" fillId="0" borderId="1" xfId="0" applyFont="1" applyBorder="1" applyAlignment="1">
      <alignment horizontal="center"/>
    </xf>
    <xf numFmtId="0" fontId="59" fillId="24" borderId="1" xfId="0" applyFont="1" applyFill="1" applyBorder="1" applyAlignment="1">
      <alignment horizontal="center"/>
    </xf>
    <xf numFmtId="0" fontId="2" fillId="0" borderId="14" xfId="0" applyFont="1" applyBorder="1" applyAlignment="1">
      <alignment horizontal="center"/>
    </xf>
    <xf numFmtId="178" fontId="2" fillId="0" borderId="14" xfId="0" applyNumberFormat="1" applyFont="1" applyBorder="1" applyAlignment="1">
      <alignment horizontal="center"/>
    </xf>
    <xf numFmtId="178" fontId="2" fillId="0" borderId="14" xfId="0" applyNumberFormat="1" applyFont="1" applyBorder="1" applyAlignment="1">
      <alignment horizontal="right" vertical="distributed"/>
    </xf>
    <xf numFmtId="178" fontId="2" fillId="24" borderId="14" xfId="0" applyNumberFormat="1" applyFont="1" applyFill="1" applyBorder="1" applyAlignment="1">
      <alignment horizontal="right" vertical="distributed"/>
    </xf>
    <xf numFmtId="169" fontId="2" fillId="0" borderId="14" xfId="642" applyFont="1" applyBorder="1" applyAlignment="1">
      <alignment horizontal="right" vertical="distributed"/>
    </xf>
    <xf numFmtId="0" fontId="2" fillId="0" borderId="14" xfId="0" applyFont="1" applyBorder="1" applyAlignment="1">
      <alignment/>
    </xf>
    <xf numFmtId="0" fontId="2" fillId="0" borderId="2" xfId="0" applyFont="1" applyBorder="1" applyAlignment="1" quotePrefix="1">
      <alignment/>
    </xf>
    <xf numFmtId="178" fontId="2" fillId="0" borderId="14" xfId="0" applyNumberFormat="1" applyFont="1" applyBorder="1" applyAlignment="1">
      <alignment horizontal="center" vertical="distributed"/>
    </xf>
    <xf numFmtId="0" fontId="2" fillId="0" borderId="2" xfId="0" applyFont="1" applyBorder="1" applyAlignment="1">
      <alignment horizontal="center"/>
    </xf>
    <xf numFmtId="0" fontId="2" fillId="0" borderId="2" xfId="0" applyFont="1" applyBorder="1" applyAlignment="1">
      <alignment/>
    </xf>
    <xf numFmtId="178" fontId="2" fillId="0" borderId="2" xfId="0" applyNumberFormat="1" applyFont="1" applyBorder="1" applyAlignment="1">
      <alignment horizontal="right" vertical="distributed"/>
    </xf>
    <xf numFmtId="178" fontId="2" fillId="24" borderId="2" xfId="0" applyNumberFormat="1" applyFont="1" applyFill="1" applyBorder="1" applyAlignment="1">
      <alignment horizontal="right" vertical="distributed"/>
    </xf>
    <xf numFmtId="169" fontId="2" fillId="0" borderId="2" xfId="642" applyFont="1" applyBorder="1" applyAlignment="1">
      <alignment horizontal="right" vertical="distributed"/>
    </xf>
    <xf numFmtId="0" fontId="1" fillId="0" borderId="2" xfId="0" applyFont="1" applyBorder="1" applyAlignment="1" quotePrefix="1">
      <alignment/>
    </xf>
    <xf numFmtId="3" fontId="1" fillId="0" borderId="2" xfId="0" applyNumberFormat="1" applyFont="1" applyBorder="1" applyAlignment="1">
      <alignment horizontal="right" vertical="distributed"/>
    </xf>
    <xf numFmtId="3" fontId="1" fillId="24" borderId="2" xfId="0" applyNumberFormat="1" applyFont="1" applyFill="1" applyBorder="1" applyAlignment="1">
      <alignment horizontal="right" vertical="distributed"/>
    </xf>
    <xf numFmtId="169" fontId="1" fillId="0" borderId="2" xfId="642" applyFont="1" applyBorder="1" applyAlignment="1">
      <alignment horizontal="right" vertical="distributed"/>
    </xf>
    <xf numFmtId="178" fontId="1" fillId="24" borderId="2" xfId="0" applyNumberFormat="1" applyFont="1" applyFill="1" applyBorder="1" applyAlignment="1">
      <alignment horizontal="right" vertical="distributed"/>
    </xf>
    <xf numFmtId="178" fontId="1" fillId="0" borderId="2" xfId="0" applyNumberFormat="1" applyFont="1" applyBorder="1" applyAlignment="1">
      <alignment horizontal="right" vertical="distributed"/>
    </xf>
    <xf numFmtId="169" fontId="2" fillId="24" borderId="2" xfId="642" applyFont="1" applyFill="1" applyBorder="1" applyAlignment="1">
      <alignment horizontal="right" vertical="distributed"/>
    </xf>
    <xf numFmtId="169" fontId="1" fillId="24" borderId="2" xfId="642" applyFont="1" applyFill="1" applyBorder="1" applyAlignment="1">
      <alignment horizontal="right" vertical="distributed"/>
    </xf>
    <xf numFmtId="176" fontId="2" fillId="0" borderId="2" xfId="642" applyNumberFormat="1" applyFont="1" applyBorder="1" applyAlignment="1">
      <alignment horizontal="right" vertical="distributed"/>
    </xf>
    <xf numFmtId="176" fontId="1" fillId="0" borderId="2" xfId="642" applyNumberFormat="1" applyFont="1" applyBorder="1" applyAlignment="1">
      <alignment horizontal="right" vertical="distributed"/>
    </xf>
    <xf numFmtId="0" fontId="1" fillId="0" borderId="42" xfId="0" applyFont="1" applyBorder="1" applyAlignment="1" quotePrefix="1">
      <alignment/>
    </xf>
    <xf numFmtId="3" fontId="1" fillId="0" borderId="42" xfId="0" applyNumberFormat="1" applyFont="1" applyBorder="1" applyAlignment="1">
      <alignment horizontal="right" vertical="distributed"/>
    </xf>
    <xf numFmtId="178" fontId="1" fillId="24" borderId="42" xfId="0" applyNumberFormat="1" applyFont="1" applyFill="1" applyBorder="1" applyAlignment="1">
      <alignment horizontal="right" vertical="distributed"/>
    </xf>
    <xf numFmtId="169" fontId="1" fillId="0" borderId="42" xfId="642" applyFont="1" applyBorder="1" applyAlignment="1">
      <alignment horizontal="right" vertical="distributed"/>
    </xf>
    <xf numFmtId="178" fontId="1" fillId="0" borderId="42" xfId="0" applyNumberFormat="1" applyFont="1" applyBorder="1" applyAlignment="1">
      <alignment horizontal="right" vertical="distributed"/>
    </xf>
    <xf numFmtId="0" fontId="1" fillId="24" borderId="0" xfId="0" applyFont="1" applyFill="1" applyAlignment="1">
      <alignment/>
    </xf>
    <xf numFmtId="178" fontId="1" fillId="0" borderId="0" xfId="0" applyNumberFormat="1" applyFont="1" applyAlignment="1">
      <alignment/>
    </xf>
    <xf numFmtId="0" fontId="3" fillId="0" borderId="0" xfId="0" applyFont="1" applyFill="1" applyAlignment="1">
      <alignment horizontal="right" vertical="center"/>
    </xf>
    <xf numFmtId="0" fontId="169" fillId="0" borderId="0" xfId="0" applyFont="1" applyFill="1" applyAlignment="1">
      <alignment vertical="center"/>
    </xf>
    <xf numFmtId="0" fontId="169" fillId="24" borderId="0" xfId="0" applyFont="1" applyFill="1" applyAlignment="1">
      <alignment vertical="center"/>
    </xf>
    <xf numFmtId="0" fontId="33" fillId="0" borderId="0" xfId="0" applyFont="1" applyAlignment="1">
      <alignment/>
    </xf>
    <xf numFmtId="0" fontId="33" fillId="24" borderId="0" xfId="0" applyFont="1" applyFill="1" applyAlignment="1">
      <alignment/>
    </xf>
    <xf numFmtId="0" fontId="170" fillId="0" borderId="0" xfId="0" applyFont="1" applyAlignment="1">
      <alignment/>
    </xf>
    <xf numFmtId="0" fontId="170" fillId="24" borderId="0" xfId="0" applyFont="1" applyFill="1" applyAlignment="1">
      <alignment/>
    </xf>
    <xf numFmtId="0" fontId="1" fillId="0" borderId="0" xfId="0" applyFont="1" applyAlignment="1">
      <alignment/>
    </xf>
    <xf numFmtId="0" fontId="7" fillId="0" borderId="0" xfId="0" applyFont="1" applyAlignment="1">
      <alignment/>
    </xf>
    <xf numFmtId="0" fontId="18" fillId="0" borderId="0" xfId="0" applyFont="1" applyBorder="1" applyAlignment="1">
      <alignment vertical="center"/>
    </xf>
    <xf numFmtId="0" fontId="2" fillId="0" borderId="1" xfId="0" applyFont="1" applyBorder="1" applyAlignment="1">
      <alignment horizontal="center"/>
    </xf>
    <xf numFmtId="0" fontId="2" fillId="0" borderId="0" xfId="0" applyFont="1" applyFill="1" applyBorder="1" applyAlignment="1">
      <alignment horizontal="left"/>
    </xf>
    <xf numFmtId="3" fontId="2" fillId="0" borderId="44" xfId="642" applyNumberFormat="1" applyFont="1" applyFill="1" applyBorder="1" applyAlignment="1">
      <alignment/>
    </xf>
    <xf numFmtId="176" fontId="17" fillId="0" borderId="0" xfId="642" applyNumberFormat="1" applyFont="1" applyFill="1" applyBorder="1" applyAlignment="1">
      <alignment horizontal="center" vertical="center"/>
    </xf>
    <xf numFmtId="0" fontId="17" fillId="0" borderId="40" xfId="0" applyFont="1" applyBorder="1" applyAlignment="1">
      <alignment/>
    </xf>
    <xf numFmtId="0" fontId="17" fillId="0" borderId="0" xfId="0" applyFont="1" applyAlignment="1">
      <alignment horizontal="right"/>
    </xf>
    <xf numFmtId="3" fontId="17" fillId="0" borderId="19" xfId="0" applyNumberFormat="1" applyFont="1" applyFill="1" applyBorder="1" applyAlignment="1">
      <alignment horizontal="center" vertical="center"/>
    </xf>
    <xf numFmtId="4" fontId="17" fillId="0" borderId="2" xfId="0" applyNumberFormat="1" applyFont="1" applyBorder="1" applyAlignment="1">
      <alignment horizontal="right"/>
    </xf>
    <xf numFmtId="3" fontId="17" fillId="0" borderId="2" xfId="0" applyNumberFormat="1" applyFont="1" applyBorder="1" applyAlignment="1">
      <alignment horizontal="right"/>
    </xf>
    <xf numFmtId="169" fontId="17" fillId="0" borderId="2" xfId="642" applyFont="1" applyBorder="1" applyAlignment="1">
      <alignment horizontal="right"/>
    </xf>
    <xf numFmtId="262" fontId="17" fillId="0" borderId="1" xfId="0" applyNumberFormat="1" applyFont="1" applyBorder="1" applyAlignment="1">
      <alignment horizontal="right"/>
    </xf>
    <xf numFmtId="165" fontId="17" fillId="0" borderId="1" xfId="0" applyNumberFormat="1" applyFont="1" applyBorder="1" applyAlignment="1">
      <alignment horizontal="right" vertical="justify"/>
    </xf>
    <xf numFmtId="263" fontId="17" fillId="0" borderId="2" xfId="642" applyNumberFormat="1" applyFont="1" applyBorder="1" applyAlignment="1">
      <alignment horizontal="right"/>
    </xf>
    <xf numFmtId="0" fontId="6" fillId="0" borderId="22" xfId="0" applyFont="1" applyBorder="1" applyAlignment="1">
      <alignment horizontal="center"/>
    </xf>
    <xf numFmtId="3" fontId="6" fillId="0" borderId="22" xfId="0" applyNumberFormat="1" applyFont="1" applyFill="1" applyBorder="1" applyAlignment="1">
      <alignment horizontal="right"/>
    </xf>
    <xf numFmtId="4" fontId="6" fillId="0" borderId="22" xfId="0" applyNumberFormat="1" applyFont="1" applyFill="1" applyBorder="1" applyAlignment="1">
      <alignment horizontal="right"/>
    </xf>
    <xf numFmtId="0" fontId="6" fillId="0" borderId="39"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7" fillId="0" borderId="19" xfId="0" applyFont="1" applyFill="1" applyBorder="1" applyAlignment="1">
      <alignment horizontal="left" vertical="center"/>
    </xf>
    <xf numFmtId="169" fontId="6" fillId="0" borderId="22" xfId="642" applyFont="1" applyFill="1" applyBorder="1" applyAlignment="1">
      <alignment horizontal="right"/>
    </xf>
    <xf numFmtId="261" fontId="6" fillId="0" borderId="1" xfId="0" applyNumberFormat="1" applyFont="1" applyFill="1" applyBorder="1" applyAlignment="1">
      <alignment horizontal="right"/>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4" fontId="6" fillId="0" borderId="19"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169" fontId="17" fillId="24" borderId="2" xfId="642" applyFont="1" applyFill="1" applyBorder="1" applyAlignment="1">
      <alignment horizontal="right" vertical="justify"/>
    </xf>
    <xf numFmtId="176" fontId="17" fillId="24" borderId="2" xfId="642" applyNumberFormat="1" applyFont="1" applyFill="1" applyBorder="1" applyAlignment="1">
      <alignment horizontal="right" vertical="justify"/>
    </xf>
    <xf numFmtId="169" fontId="18" fillId="24" borderId="2" xfId="642" applyFont="1" applyFill="1" applyBorder="1" applyAlignment="1">
      <alignment horizontal="right" vertical="justify"/>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1" fillId="0" borderId="0" xfId="0" applyFont="1" applyAlignment="1">
      <alignment horizontal="right"/>
    </xf>
    <xf numFmtId="0" fontId="1" fillId="0" borderId="40" xfId="0" applyFont="1" applyBorder="1" applyAlignment="1">
      <alignment/>
    </xf>
    <xf numFmtId="0" fontId="2" fillId="0" borderId="1" xfId="0" applyFont="1" applyBorder="1" applyAlignment="1">
      <alignment/>
    </xf>
    <xf numFmtId="0" fontId="2" fillId="0" borderId="1" xfId="0" applyFont="1" applyFill="1" applyBorder="1" applyAlignment="1">
      <alignment horizontal="left" vertical="center" wrapText="1"/>
    </xf>
    <xf numFmtId="176" fontId="1" fillId="0" borderId="43" xfId="642" applyNumberFormat="1" applyFont="1" applyFill="1" applyBorder="1" applyAlignment="1">
      <alignment vertical="center" wrapText="1"/>
    </xf>
    <xf numFmtId="0" fontId="18" fillId="0" borderId="19" xfId="0" applyFont="1" applyBorder="1" applyAlignment="1">
      <alignment horizontal="center" vertical="center"/>
    </xf>
    <xf numFmtId="0" fontId="18" fillId="0" borderId="19" xfId="0" applyFont="1" applyBorder="1" applyAlignment="1">
      <alignment horizontal="left" vertical="center"/>
    </xf>
    <xf numFmtId="165" fontId="18" fillId="0" borderId="19" xfId="0" applyNumberFormat="1" applyFont="1" applyBorder="1" applyAlignment="1">
      <alignment horizontal="right"/>
    </xf>
    <xf numFmtId="3" fontId="18" fillId="0" borderId="19" xfId="0" applyNumberFormat="1" applyFont="1" applyBorder="1" applyAlignment="1">
      <alignment horizontal="right"/>
    </xf>
    <xf numFmtId="0" fontId="18" fillId="0" borderId="19" xfId="0" applyFont="1" applyBorder="1" applyAlignment="1">
      <alignment horizontal="right"/>
    </xf>
    <xf numFmtId="4" fontId="18" fillId="0" borderId="19" xfId="0" applyNumberFormat="1" applyFont="1" applyBorder="1" applyAlignment="1">
      <alignment horizontal="right"/>
    </xf>
    <xf numFmtId="4" fontId="18" fillId="0" borderId="19" xfId="0" applyNumberFormat="1" applyFont="1" applyBorder="1" applyAlignment="1">
      <alignment horizontal="right" vertical="center"/>
    </xf>
    <xf numFmtId="3" fontId="18" fillId="0" borderId="22" xfId="0" applyNumberFormat="1" applyFont="1" applyBorder="1" applyAlignment="1">
      <alignment horizontal="right"/>
    </xf>
    <xf numFmtId="0" fontId="18" fillId="0" borderId="14" xfId="0" applyFont="1" applyBorder="1" applyAlignment="1">
      <alignment horizontal="center"/>
    </xf>
    <xf numFmtId="0" fontId="18" fillId="0" borderId="14" xfId="0" applyFont="1" applyBorder="1" applyAlignment="1">
      <alignment/>
    </xf>
    <xf numFmtId="165" fontId="18" fillId="0" borderId="14" xfId="0" applyNumberFormat="1" applyFont="1" applyBorder="1" applyAlignment="1">
      <alignment horizontal="right"/>
    </xf>
    <xf numFmtId="0" fontId="18" fillId="0" borderId="14" xfId="0" applyFont="1" applyBorder="1" applyAlignment="1">
      <alignment horizontal="right"/>
    </xf>
    <xf numFmtId="4" fontId="18" fillId="0" borderId="14" xfId="0" applyNumberFormat="1" applyFont="1" applyBorder="1" applyAlignment="1">
      <alignment horizontal="right"/>
    </xf>
    <xf numFmtId="3" fontId="18" fillId="0" borderId="14" xfId="0" applyNumberFormat="1" applyFont="1" applyBorder="1" applyAlignment="1">
      <alignment horizontal="right" vertical="center"/>
    </xf>
    <xf numFmtId="169" fontId="18" fillId="24" borderId="43" xfId="642" applyFont="1" applyFill="1" applyBorder="1" applyAlignment="1">
      <alignment horizontal="right" vertical="justify"/>
    </xf>
    <xf numFmtId="0" fontId="17" fillId="0" borderId="2" xfId="0" applyFont="1" applyBorder="1" applyAlignment="1">
      <alignment horizontal="center"/>
    </xf>
    <xf numFmtId="0" fontId="17" fillId="0" borderId="2" xfId="0" applyFont="1" applyBorder="1" applyAlignment="1">
      <alignment/>
    </xf>
    <xf numFmtId="0" fontId="17" fillId="0" borderId="2" xfId="0" applyFont="1" applyBorder="1" applyAlignment="1">
      <alignment horizontal="right"/>
    </xf>
    <xf numFmtId="169" fontId="18" fillId="0" borderId="2" xfId="642" applyFont="1" applyBorder="1" applyAlignment="1">
      <alignment horizontal="right" vertical="center"/>
    </xf>
    <xf numFmtId="169" fontId="18" fillId="0" borderId="14" xfId="642" applyFont="1" applyBorder="1" applyAlignment="1">
      <alignment horizontal="right" vertical="center"/>
    </xf>
    <xf numFmtId="0" fontId="171" fillId="0" borderId="40" xfId="0" applyFont="1" applyBorder="1" applyAlignment="1">
      <alignment/>
    </xf>
    <xf numFmtId="0" fontId="172" fillId="0" borderId="2" xfId="0" applyFont="1" applyFill="1" applyBorder="1" applyAlignment="1">
      <alignment vertical="center" wrapText="1"/>
    </xf>
    <xf numFmtId="176" fontId="18" fillId="0" borderId="19" xfId="642" applyNumberFormat="1" applyFont="1" applyBorder="1" applyAlignment="1">
      <alignment horizontal="right" vertical="justify"/>
    </xf>
    <xf numFmtId="176" fontId="18" fillId="0" borderId="2" xfId="642" applyNumberFormat="1" applyFont="1" applyBorder="1" applyAlignment="1">
      <alignment horizontal="right" vertical="justify"/>
    </xf>
    <xf numFmtId="169" fontId="17" fillId="0" borderId="2" xfId="642" applyFont="1" applyBorder="1" applyAlignment="1">
      <alignment horizontal="right" vertical="justify"/>
    </xf>
    <xf numFmtId="4" fontId="18" fillId="0" borderId="22" xfId="0" applyNumberFormat="1" applyFont="1" applyBorder="1" applyAlignment="1">
      <alignment horizontal="right" vertical="center"/>
    </xf>
    <xf numFmtId="172" fontId="18" fillId="0" borderId="22" xfId="0" applyNumberFormat="1" applyFont="1" applyBorder="1" applyAlignment="1">
      <alignment horizontal="right" vertical="center"/>
    </xf>
    <xf numFmtId="176" fontId="18" fillId="0" borderId="14" xfId="642" applyNumberFormat="1" applyFont="1" applyBorder="1" applyAlignment="1">
      <alignment horizontal="right" vertical="justify"/>
    </xf>
    <xf numFmtId="4" fontId="18" fillId="0" borderId="22" xfId="0" applyNumberFormat="1" applyFont="1" applyBorder="1" applyAlignment="1">
      <alignment horizontal="right"/>
    </xf>
    <xf numFmtId="169" fontId="18" fillId="24" borderId="22" xfId="642" applyFont="1" applyFill="1" applyBorder="1" applyAlignment="1">
      <alignment horizontal="right" vertical="justify"/>
    </xf>
    <xf numFmtId="0" fontId="18" fillId="0" borderId="22" xfId="0" applyFont="1" applyBorder="1" applyAlignment="1">
      <alignment vertical="center"/>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169" fontId="7" fillId="0" borderId="2" xfId="642" applyFont="1" applyFill="1" applyBorder="1" applyAlignment="1">
      <alignment horizontal="right"/>
    </xf>
    <xf numFmtId="3" fontId="1" fillId="0" borderId="19" xfId="0" applyNumberFormat="1" applyFont="1" applyBorder="1" applyAlignment="1">
      <alignment horizontal="center"/>
    </xf>
    <xf numFmtId="3" fontId="1" fillId="0" borderId="14" xfId="0" applyNumberFormat="1" applyFont="1" applyBorder="1" applyAlignment="1">
      <alignment horizontal="center"/>
    </xf>
    <xf numFmtId="176" fontId="2" fillId="0" borderId="1" xfId="0" applyNumberFormat="1" applyFont="1" applyFill="1" applyBorder="1" applyAlignment="1">
      <alignment horizontal="right" vertical="center" wrapText="1"/>
    </xf>
    <xf numFmtId="176" fontId="2" fillId="0" borderId="23" xfId="0" applyNumberFormat="1" applyFont="1" applyFill="1" applyBorder="1" applyAlignment="1">
      <alignment horizontal="right" vertical="center" wrapText="1"/>
    </xf>
    <xf numFmtId="176" fontId="2" fillId="0" borderId="2" xfId="642" applyNumberFormat="1" applyFont="1" applyFill="1" applyBorder="1" applyAlignment="1">
      <alignment horizontal="right" vertical="center" wrapText="1"/>
    </xf>
    <xf numFmtId="176" fontId="1" fillId="0" borderId="40" xfId="642" applyNumberFormat="1" applyFont="1" applyFill="1" applyBorder="1" applyAlignment="1">
      <alignment horizontal="right" vertical="center" wrapText="1"/>
    </xf>
    <xf numFmtId="176" fontId="2" fillId="0" borderId="1" xfId="642" applyNumberFormat="1" applyFont="1" applyFill="1" applyBorder="1" applyAlignment="1">
      <alignment horizontal="right" vertical="center" wrapText="1"/>
    </xf>
    <xf numFmtId="176" fontId="1" fillId="0" borderId="42" xfId="642" applyNumberFormat="1" applyFont="1" applyFill="1" applyBorder="1" applyAlignment="1">
      <alignment horizontal="right" vertical="center" wrapText="1"/>
    </xf>
    <xf numFmtId="0" fontId="12" fillId="0" borderId="1" xfId="1027" applyFont="1" applyFill="1" applyBorder="1" applyAlignment="1">
      <alignment horizontal="center" vertical="center" wrapText="1"/>
      <protection/>
    </xf>
    <xf numFmtId="0" fontId="12" fillId="0" borderId="1" xfId="1027" applyFont="1" applyFill="1" applyBorder="1" applyAlignment="1">
      <alignment horizontal="center" vertical="center"/>
      <protection/>
    </xf>
    <xf numFmtId="174" fontId="12" fillId="0" borderId="19" xfId="642" applyNumberFormat="1" applyFont="1" applyFill="1" applyBorder="1" applyAlignment="1">
      <alignment horizontal="center" vertical="center" wrapText="1"/>
    </xf>
    <xf numFmtId="174" fontId="12" fillId="0" borderId="22" xfId="642" applyNumberFormat="1" applyFont="1" applyFill="1" applyBorder="1" applyAlignment="1">
      <alignment horizontal="center" vertical="center" wrapText="1"/>
    </xf>
    <xf numFmtId="174" fontId="12" fillId="0" borderId="43" xfId="642" applyNumberFormat="1" applyFont="1" applyFill="1" applyBorder="1" applyAlignment="1">
      <alignment horizontal="center" vertical="center" wrapText="1"/>
    </xf>
    <xf numFmtId="0" fontId="12" fillId="0" borderId="22" xfId="1027" applyNumberFormat="1" applyFont="1" applyFill="1" applyBorder="1" applyAlignment="1">
      <alignment horizontal="center" vertical="center"/>
      <protection/>
    </xf>
    <xf numFmtId="0" fontId="12" fillId="0" borderId="43" xfId="1027" applyNumberFormat="1" applyFont="1" applyFill="1" applyBorder="1" applyAlignment="1">
      <alignment horizontal="center" vertical="center"/>
      <protection/>
    </xf>
    <xf numFmtId="0" fontId="12" fillId="0" borderId="19" xfId="1027" applyNumberFormat="1" applyFont="1" applyFill="1" applyBorder="1" applyAlignment="1">
      <alignment horizontal="center" vertical="center" wrapText="1"/>
      <protection/>
    </xf>
    <xf numFmtId="0" fontId="12" fillId="0" borderId="22" xfId="1027" applyNumberFormat="1" applyFont="1" applyFill="1" applyBorder="1" applyAlignment="1">
      <alignment horizontal="center" vertical="center" wrapText="1"/>
      <protection/>
    </xf>
    <xf numFmtId="0" fontId="12" fillId="0" borderId="43" xfId="1027" applyNumberFormat="1" applyFont="1" applyFill="1" applyBorder="1" applyAlignment="1">
      <alignment horizontal="center" vertical="center" wrapText="1"/>
      <protection/>
    </xf>
    <xf numFmtId="0" fontId="12" fillId="0" borderId="18" xfId="1027" applyNumberFormat="1" applyFont="1" applyFill="1" applyBorder="1" applyAlignment="1">
      <alignment horizontal="center" vertical="center" wrapText="1"/>
      <protection/>
    </xf>
    <xf numFmtId="0" fontId="12" fillId="0" borderId="16" xfId="1027" applyNumberFormat="1" applyFont="1" applyFill="1" applyBorder="1" applyAlignment="1">
      <alignment horizontal="center" vertical="center" wrapText="1"/>
      <protection/>
    </xf>
    <xf numFmtId="0" fontId="12" fillId="0" borderId="18" xfId="1018" applyFont="1" applyFill="1" applyBorder="1" applyAlignment="1">
      <alignment horizontal="center" vertical="center"/>
      <protection/>
    </xf>
    <xf numFmtId="0" fontId="12" fillId="0" borderId="16" xfId="1018" applyFont="1" applyFill="1" applyBorder="1" applyAlignment="1">
      <alignment horizontal="center" vertical="center"/>
      <protection/>
    </xf>
    <xf numFmtId="0" fontId="12" fillId="0" borderId="45" xfId="1018" applyFont="1" applyFill="1" applyBorder="1" applyAlignment="1">
      <alignment horizontal="center" vertical="center"/>
      <protection/>
    </xf>
    <xf numFmtId="0" fontId="13" fillId="0" borderId="14" xfId="963" applyFont="1" applyFill="1" applyBorder="1" applyAlignment="1">
      <alignment horizontal="center" vertical="center" wrapText="1"/>
      <protection/>
    </xf>
    <xf numFmtId="0" fontId="13" fillId="0" borderId="2" xfId="963" applyFont="1" applyFill="1" applyBorder="1" applyAlignment="1">
      <alignment horizontal="center" vertical="center" wrapText="1"/>
      <protection/>
    </xf>
    <xf numFmtId="0" fontId="13" fillId="0" borderId="40" xfId="963"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40" xfId="0" applyBorder="1" applyAlignment="1">
      <alignment horizontal="center" vertical="center" wrapText="1"/>
    </xf>
    <xf numFmtId="174" fontId="12" fillId="0" borderId="0" xfId="714" applyNumberFormat="1" applyFont="1" applyFill="1" applyAlignment="1">
      <alignment horizontal="center"/>
    </xf>
    <xf numFmtId="0" fontId="12" fillId="0" borderId="1" xfId="1027" applyNumberFormat="1" applyFont="1" applyFill="1" applyBorder="1" applyAlignment="1">
      <alignment horizontal="center" vertical="center" wrapText="1"/>
      <protection/>
    </xf>
    <xf numFmtId="0" fontId="2" fillId="0" borderId="0" xfId="1027" applyNumberFormat="1" applyFont="1" applyFill="1" applyAlignment="1">
      <alignment horizontal="center" vertical="center"/>
      <protection/>
    </xf>
    <xf numFmtId="0" fontId="12" fillId="0" borderId="19" xfId="1027" applyNumberFormat="1" applyFont="1" applyFill="1" applyBorder="1" applyAlignment="1">
      <alignment horizontal="center" vertical="center"/>
      <protection/>
    </xf>
    <xf numFmtId="0" fontId="12" fillId="0" borderId="43" xfId="1018" applyFont="1" applyFill="1" applyBorder="1" applyAlignment="1">
      <alignment horizontal="center" vertical="center" wrapText="1"/>
      <protection/>
    </xf>
    <xf numFmtId="0" fontId="12" fillId="0" borderId="19" xfId="1018" applyFont="1" applyFill="1" applyBorder="1" applyAlignment="1">
      <alignment horizontal="center" vertical="center" wrapText="1"/>
      <protection/>
    </xf>
    <xf numFmtId="0" fontId="28" fillId="0" borderId="22" xfId="0" applyFont="1" applyBorder="1" applyAlignment="1">
      <alignment/>
    </xf>
    <xf numFmtId="0" fontId="28" fillId="0" borderId="43" xfId="0" applyFont="1" applyBorder="1" applyAlignment="1">
      <alignment/>
    </xf>
    <xf numFmtId="0" fontId="12" fillId="0" borderId="22" xfId="1018" applyFont="1" applyFill="1" applyBorder="1" applyAlignment="1">
      <alignment horizontal="center" vertical="center" wrapText="1"/>
      <protection/>
    </xf>
    <xf numFmtId="0" fontId="1" fillId="0" borderId="0" xfId="996" applyNumberFormat="1" applyFont="1" applyFill="1" applyAlignment="1">
      <alignment horizontal="left"/>
      <protection/>
    </xf>
    <xf numFmtId="0" fontId="2" fillId="0" borderId="0" xfId="963" applyFont="1" applyFill="1" applyAlignment="1">
      <alignment horizontal="left" vertical="center" wrapText="1"/>
      <protection/>
    </xf>
    <xf numFmtId="0" fontId="2" fillId="0" borderId="0" xfId="988" applyFont="1" applyFill="1" applyAlignment="1">
      <alignment horizontal="center"/>
      <protection/>
    </xf>
    <xf numFmtId="0" fontId="13" fillId="0" borderId="41" xfId="963" applyFont="1" applyFill="1" applyBorder="1" applyAlignment="1">
      <alignment horizontal="center" vertical="center" wrapText="1"/>
      <protection/>
    </xf>
    <xf numFmtId="0" fontId="6" fillId="0" borderId="19" xfId="1006" applyFont="1" applyFill="1" applyBorder="1" applyAlignment="1">
      <alignment horizontal="center" vertical="center" wrapText="1"/>
      <protection/>
    </xf>
    <xf numFmtId="0" fontId="6" fillId="0" borderId="43" xfId="1006" applyFont="1" applyFill="1" applyBorder="1" applyAlignment="1">
      <alignment horizontal="center" vertical="center" wrapText="1"/>
      <protection/>
    </xf>
    <xf numFmtId="0" fontId="6" fillId="0" borderId="46" xfId="1006" applyFont="1" applyFill="1" applyBorder="1" applyAlignment="1">
      <alignment horizontal="center" vertical="center" wrapText="1"/>
      <protection/>
    </xf>
    <xf numFmtId="0" fontId="6" fillId="0" borderId="47" xfId="1006" applyFont="1" applyFill="1" applyBorder="1" applyAlignment="1">
      <alignment horizontal="center" vertical="center" wrapText="1"/>
      <protection/>
    </xf>
    <xf numFmtId="0" fontId="6" fillId="0" borderId="1" xfId="1006" applyFont="1" applyFill="1" applyBorder="1" applyAlignment="1">
      <alignment horizontal="center" vertical="center" wrapText="1"/>
      <protection/>
    </xf>
    <xf numFmtId="0" fontId="14" fillId="0" borderId="0" xfId="1030" applyFont="1" applyFill="1" applyBorder="1" applyAlignment="1">
      <alignment horizontal="center"/>
      <protection/>
    </xf>
    <xf numFmtId="0" fontId="12" fillId="0" borderId="0" xfId="1030" applyFont="1" applyFill="1" applyAlignment="1">
      <alignment horizontal="center"/>
      <protection/>
    </xf>
    <xf numFmtId="0" fontId="2" fillId="0" borderId="0" xfId="1030" applyFont="1" applyFill="1" applyAlignment="1">
      <alignment horizontal="center"/>
      <protection/>
    </xf>
    <xf numFmtId="174" fontId="2" fillId="0" borderId="0" xfId="714" applyNumberFormat="1" applyFont="1" applyFill="1" applyAlignment="1">
      <alignment horizontal="center"/>
    </xf>
    <xf numFmtId="0" fontId="2" fillId="0" borderId="0" xfId="1018" applyFont="1" applyFill="1" applyAlignment="1">
      <alignment horizontal="center" wrapText="1"/>
      <protection/>
    </xf>
    <xf numFmtId="0" fontId="12" fillId="0" borderId="1" xfId="1006" applyFont="1" applyFill="1" applyBorder="1" applyAlignment="1">
      <alignment horizontal="center" vertical="center" wrapText="1"/>
      <protection/>
    </xf>
    <xf numFmtId="0" fontId="12" fillId="0" borderId="48" xfId="1006" applyFont="1" applyFill="1" applyBorder="1" applyAlignment="1">
      <alignment horizontal="center" vertical="center" wrapText="1"/>
      <protection/>
    </xf>
    <xf numFmtId="0" fontId="12" fillId="0" borderId="1" xfId="988" applyFont="1" applyFill="1" applyBorder="1" applyAlignment="1">
      <alignment horizontal="center" vertical="center" wrapText="1"/>
      <protection/>
    </xf>
    <xf numFmtId="0" fontId="12" fillId="0" borderId="0" xfId="1018" applyFont="1" applyFill="1" applyAlignment="1">
      <alignment horizontal="center" wrapText="1"/>
      <protection/>
    </xf>
    <xf numFmtId="0" fontId="28" fillId="0" borderId="0" xfId="0" applyFont="1" applyAlignment="1">
      <alignment/>
    </xf>
    <xf numFmtId="0" fontId="12" fillId="0" borderId="19" xfId="1027" applyFont="1" applyFill="1" applyBorder="1" applyAlignment="1">
      <alignment horizontal="center" vertical="center" wrapText="1"/>
      <protection/>
    </xf>
    <xf numFmtId="0" fontId="12" fillId="0" borderId="22" xfId="1027" applyFont="1" applyFill="1" applyBorder="1" applyAlignment="1">
      <alignment horizontal="center" vertical="center" wrapText="1"/>
      <protection/>
    </xf>
    <xf numFmtId="0" fontId="12" fillId="0" borderId="43" xfId="1027" applyFont="1" applyFill="1" applyBorder="1" applyAlignment="1">
      <alignment horizontal="center" vertical="center" wrapText="1"/>
      <protection/>
    </xf>
    <xf numFmtId="169" fontId="12" fillId="0" borderId="19" xfId="642" applyFont="1" applyFill="1" applyBorder="1" applyAlignment="1">
      <alignment horizontal="center" vertical="center" wrapText="1"/>
    </xf>
    <xf numFmtId="169" fontId="12" fillId="0" borderId="22" xfId="642" applyFont="1" applyFill="1" applyBorder="1" applyAlignment="1">
      <alignment horizontal="center" vertical="center" wrapText="1"/>
    </xf>
    <xf numFmtId="169" fontId="12" fillId="0" borderId="43" xfId="642" applyFont="1" applyFill="1" applyBorder="1" applyAlignment="1">
      <alignment horizontal="center" vertical="center" wrapText="1"/>
    </xf>
    <xf numFmtId="0" fontId="28" fillId="0" borderId="2" xfId="0" applyFont="1" applyBorder="1" applyAlignment="1">
      <alignment horizontal="center" vertical="center" wrapText="1"/>
    </xf>
    <xf numFmtId="0" fontId="2" fillId="0" borderId="0" xfId="963" applyFont="1" applyFill="1" applyAlignment="1">
      <alignment horizontal="center" vertical="center" wrapText="1"/>
      <protection/>
    </xf>
    <xf numFmtId="0" fontId="12" fillId="0" borderId="0" xfId="963" applyFont="1" applyFill="1" applyAlignment="1">
      <alignment horizontal="center" vertical="center" wrapText="1"/>
      <protection/>
    </xf>
    <xf numFmtId="0" fontId="12" fillId="0" borderId="1" xfId="963" applyFont="1" applyFill="1" applyBorder="1" applyAlignment="1">
      <alignment horizontal="center" vertical="center" wrapText="1"/>
      <protection/>
    </xf>
    <xf numFmtId="0" fontId="13" fillId="0" borderId="19" xfId="963"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43" xfId="0" applyBorder="1" applyAlignment="1">
      <alignment horizontal="center" vertical="center" wrapText="1"/>
    </xf>
    <xf numFmtId="3" fontId="12" fillId="0" borderId="1" xfId="679" applyNumberFormat="1" applyFont="1" applyFill="1" applyBorder="1" applyAlignment="1">
      <alignment horizontal="center" vertical="center" wrapText="1"/>
    </xf>
    <xf numFmtId="0" fontId="12" fillId="0" borderId="19" xfId="963" applyFont="1" applyFill="1" applyBorder="1" applyAlignment="1">
      <alignment horizontal="center" vertical="center" wrapText="1"/>
      <protection/>
    </xf>
    <xf numFmtId="0" fontId="12" fillId="0" borderId="43" xfId="963" applyFont="1" applyFill="1" applyBorder="1" applyAlignment="1">
      <alignment horizontal="center" vertical="center" wrapText="1"/>
      <protection/>
    </xf>
    <xf numFmtId="0" fontId="2" fillId="0" borderId="1" xfId="1028" applyFont="1" applyBorder="1" applyAlignment="1">
      <alignment horizontal="center" vertical="center" wrapText="1"/>
      <protection/>
    </xf>
    <xf numFmtId="0" fontId="2" fillId="0" borderId="19" xfId="1028" applyFont="1" applyBorder="1" applyAlignment="1">
      <alignment horizontal="center" vertical="center" wrapText="1"/>
      <protection/>
    </xf>
    <xf numFmtId="0" fontId="2" fillId="0" borderId="43" xfId="1028" applyFont="1" applyBorder="1" applyAlignment="1">
      <alignment horizontal="center" vertical="center" wrapText="1"/>
      <protection/>
    </xf>
    <xf numFmtId="0" fontId="2" fillId="0" borderId="0" xfId="1028" applyFont="1" applyBorder="1" applyAlignment="1">
      <alignment horizontal="center" vertical="center" wrapText="1"/>
      <protection/>
    </xf>
    <xf numFmtId="0" fontId="2" fillId="0" borderId="0" xfId="1028" applyFont="1" applyBorder="1" applyAlignment="1">
      <alignment horizontal="left" vertical="center" wrapText="1"/>
      <protection/>
    </xf>
    <xf numFmtId="0" fontId="1" fillId="0" borderId="0" xfId="0" applyFont="1" applyAlignment="1">
      <alignment horizontal="center"/>
    </xf>
    <xf numFmtId="0" fontId="2" fillId="0" borderId="0" xfId="0" applyFont="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43" xfId="0" applyBorder="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justify" vertical="center" wrapText="1"/>
    </xf>
    <xf numFmtId="0" fontId="15" fillId="0" borderId="0" xfId="0" applyFont="1" applyAlignment="1">
      <alignment horizontal="left" vertical="center" wrapText="1"/>
    </xf>
    <xf numFmtId="0" fontId="5" fillId="0" borderId="0" xfId="0" applyFont="1" applyAlignment="1">
      <alignment horizontal="center"/>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xf>
    <xf numFmtId="0" fontId="2" fillId="24" borderId="1" xfId="0" applyFont="1" applyFill="1" applyBorder="1" applyAlignment="1">
      <alignment horizontal="center" vertical="center" wrapText="1"/>
    </xf>
    <xf numFmtId="0" fontId="3" fillId="0" borderId="0" xfId="0" applyFont="1" applyFill="1" applyAlignment="1">
      <alignment horizontal="right" vertical="center"/>
    </xf>
    <xf numFmtId="0" fontId="20" fillId="0" borderId="0" xfId="0" applyFont="1" applyFill="1" applyAlignment="1">
      <alignment horizontal="center"/>
    </xf>
    <xf numFmtId="0" fontId="5" fillId="0" borderId="0" xfId="0" applyFont="1" applyFill="1" applyAlignment="1">
      <alignment horizontal="center"/>
    </xf>
    <xf numFmtId="0" fontId="2" fillId="0" borderId="1" xfId="0" applyFont="1" applyFill="1" applyBorder="1" applyAlignment="1">
      <alignment horizontal="center" vertical="center" wrapText="1"/>
    </xf>
    <xf numFmtId="0" fontId="170" fillId="0" borderId="18" xfId="0" applyFont="1" applyFill="1" applyBorder="1" applyAlignment="1">
      <alignment horizontal="center" vertical="center" wrapText="1"/>
    </xf>
    <xf numFmtId="0" fontId="170"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5" fillId="0" borderId="0" xfId="0" applyFont="1" applyFill="1" applyBorder="1" applyAlignment="1">
      <alignment horizontal="center"/>
    </xf>
    <xf numFmtId="176" fontId="18" fillId="0" borderId="39" xfId="642" applyNumberFormat="1" applyFont="1" applyFill="1" applyBorder="1" applyAlignment="1">
      <alignment horizontal="center" vertical="center" wrapText="1"/>
    </xf>
    <xf numFmtId="3" fontId="18" fillId="24" borderId="49" xfId="0" applyNumberFormat="1" applyFont="1" applyFill="1" applyBorder="1" applyAlignment="1">
      <alignment horizontal="center" vertical="center" wrapText="1"/>
    </xf>
    <xf numFmtId="3" fontId="18" fillId="24" borderId="50" xfId="0" applyNumberFormat="1" applyFont="1" applyFill="1" applyBorder="1" applyAlignment="1">
      <alignment horizontal="center" vertical="center" wrapText="1"/>
    </xf>
    <xf numFmtId="3" fontId="17" fillId="0" borderId="0" xfId="0" applyNumberFormat="1" applyFont="1" applyAlignment="1">
      <alignment horizontal="center" vertical="center"/>
    </xf>
    <xf numFmtId="3" fontId="2" fillId="0" borderId="0" xfId="0" applyNumberFormat="1" applyFont="1" applyAlignment="1">
      <alignment horizontal="center"/>
    </xf>
    <xf numFmtId="3" fontId="3" fillId="0" borderId="0" xfId="0" applyNumberFormat="1" applyFont="1" applyAlignment="1">
      <alignment horizontal="center"/>
    </xf>
    <xf numFmtId="3" fontId="18" fillId="0" borderId="19" xfId="0" applyNumberFormat="1" applyFont="1" applyFill="1" applyBorder="1" applyAlignment="1">
      <alignment horizontal="center" vertical="center" wrapText="1"/>
    </xf>
    <xf numFmtId="3" fontId="18" fillId="0" borderId="22" xfId="0" applyNumberFormat="1" applyFont="1" applyFill="1" applyBorder="1" applyAlignment="1">
      <alignment horizontal="center" vertical="center" wrapText="1"/>
    </xf>
    <xf numFmtId="3" fontId="18" fillId="0" borderId="43" xfId="0" applyNumberFormat="1" applyFont="1" applyFill="1" applyBorder="1" applyAlignment="1">
      <alignment horizontal="center" vertical="center" wrapText="1"/>
    </xf>
    <xf numFmtId="3" fontId="12" fillId="0" borderId="0" xfId="0" applyNumberFormat="1" applyFont="1" applyAlignment="1">
      <alignment horizontal="center" vertical="center"/>
    </xf>
    <xf numFmtId="3" fontId="18" fillId="24" borderId="51" xfId="0" applyNumberFormat="1" applyFont="1" applyFill="1" applyBorder="1" applyAlignment="1">
      <alignment horizontal="center" vertical="center" wrapText="1"/>
    </xf>
    <xf numFmtId="3" fontId="18" fillId="24" borderId="52" xfId="0" applyNumberFormat="1" applyFont="1" applyFill="1" applyBorder="1" applyAlignment="1">
      <alignment horizontal="center" vertical="center" wrapText="1"/>
    </xf>
    <xf numFmtId="3" fontId="18" fillId="24" borderId="18" xfId="0" applyNumberFormat="1" applyFont="1" applyFill="1" applyBorder="1" applyAlignment="1">
      <alignment horizontal="center" vertical="center"/>
    </xf>
    <xf numFmtId="3" fontId="18" fillId="24" borderId="16"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43" xfId="0" applyFont="1" applyFill="1" applyBorder="1" applyAlignment="1">
      <alignment horizontal="center" vertical="center" wrapText="1"/>
    </xf>
    <xf numFmtId="3" fontId="18" fillId="24" borderId="44" xfId="0" applyNumberFormat="1" applyFont="1" applyFill="1" applyBorder="1" applyAlignment="1">
      <alignment horizontal="center" vertical="center" wrapText="1"/>
    </xf>
    <xf numFmtId="43" fontId="18" fillId="0" borderId="0" xfId="0" applyNumberFormat="1" applyFont="1" applyAlignment="1">
      <alignment horizontal="center"/>
    </xf>
    <xf numFmtId="0" fontId="18" fillId="0" borderId="0" xfId="0" applyFont="1" applyAlignment="1">
      <alignment horizontal="center"/>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3" xfId="0" applyFont="1" applyFill="1" applyBorder="1" applyAlignment="1">
      <alignment horizontal="center" vertical="center"/>
    </xf>
    <xf numFmtId="3" fontId="18" fillId="24" borderId="18" xfId="0" applyNumberFormat="1" applyFont="1" applyFill="1" applyBorder="1" applyAlignment="1">
      <alignment horizontal="center" vertical="center" wrapText="1"/>
    </xf>
    <xf numFmtId="3" fontId="18" fillId="24" borderId="45" xfId="0" applyNumberFormat="1" applyFont="1" applyFill="1" applyBorder="1" applyAlignment="1">
      <alignment horizontal="center" vertical="center" wrapText="1"/>
    </xf>
    <xf numFmtId="0" fontId="17" fillId="0" borderId="0" xfId="0" applyFont="1" applyAlignment="1">
      <alignment horizontal="center" vertical="center"/>
    </xf>
    <xf numFmtId="3" fontId="17" fillId="0" borderId="41" xfId="0" applyNumberFormat="1" applyFont="1" applyBorder="1" applyAlignment="1">
      <alignment horizontal="center" vertical="center"/>
    </xf>
    <xf numFmtId="3" fontId="18" fillId="0" borderId="49" xfId="0" applyNumberFormat="1" applyFont="1" applyFill="1" applyBorder="1" applyAlignment="1">
      <alignment horizontal="center" vertical="center" wrapText="1"/>
    </xf>
    <xf numFmtId="3" fontId="18" fillId="0" borderId="50" xfId="0" applyNumberFormat="1" applyFont="1" applyFill="1" applyBorder="1" applyAlignment="1">
      <alignment horizontal="center" vertical="center" wrapText="1"/>
    </xf>
    <xf numFmtId="3" fontId="18" fillId="0" borderId="51" xfId="0" applyNumberFormat="1" applyFont="1" applyFill="1" applyBorder="1" applyAlignment="1">
      <alignment horizontal="center" vertical="center" wrapText="1"/>
    </xf>
    <xf numFmtId="3" fontId="18" fillId="0" borderId="52" xfId="0" applyNumberFormat="1" applyFont="1" applyFill="1" applyBorder="1" applyAlignment="1">
      <alignment horizontal="center" vertical="center" wrapText="1"/>
    </xf>
    <xf numFmtId="3" fontId="2" fillId="0" borderId="0" xfId="0" applyNumberFormat="1" applyFont="1" applyFill="1" applyAlignment="1">
      <alignment horizontal="center"/>
    </xf>
    <xf numFmtId="3" fontId="2" fillId="0" borderId="0" xfId="0" applyNumberFormat="1" applyFont="1" applyFill="1" applyBorder="1" applyAlignment="1">
      <alignment horizontal="center" vertical="center"/>
    </xf>
    <xf numFmtId="0" fontId="5" fillId="0" borderId="0" xfId="0" applyFont="1" applyFill="1" applyAlignment="1">
      <alignment horizontal="left" vertical="center"/>
    </xf>
    <xf numFmtId="3" fontId="4" fillId="0" borderId="0" xfId="0" applyNumberFormat="1" applyFont="1" applyFill="1" applyAlignment="1">
      <alignment horizontal="center"/>
    </xf>
    <xf numFmtId="3" fontId="7" fillId="0" borderId="19"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3" fontId="7" fillId="0" borderId="49" xfId="0" applyNumberFormat="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3" fontId="7" fillId="0" borderId="52" xfId="0"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3" xfId="0" applyFont="1" applyFill="1" applyBorder="1" applyAlignment="1">
      <alignment horizontal="center" vertical="center"/>
    </xf>
    <xf numFmtId="3" fontId="3" fillId="0" borderId="0" xfId="0" applyNumberFormat="1" applyFont="1" applyFill="1" applyAlignment="1">
      <alignment horizontal="center"/>
    </xf>
    <xf numFmtId="0" fontId="7" fillId="0" borderId="0" xfId="0"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4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2" fillId="0" borderId="0" xfId="642" applyNumberFormat="1" applyFont="1" applyFill="1" applyAlignment="1">
      <alignment horizontal="center"/>
    </xf>
    <xf numFmtId="0" fontId="3" fillId="0" borderId="0" xfId="0"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center" vertical="center" wrapText="1"/>
    </xf>
    <xf numFmtId="3" fontId="3" fillId="0" borderId="41" xfId="0" applyNumberFormat="1" applyFont="1" applyBorder="1" applyAlignment="1">
      <alignment horizontal="center"/>
    </xf>
    <xf numFmtId="3" fontId="2" fillId="0" borderId="1" xfId="0" applyNumberFormat="1" applyFont="1" applyBorder="1" applyAlignment="1">
      <alignment horizontal="center" vertical="center" wrapText="1"/>
    </xf>
    <xf numFmtId="3" fontId="5" fillId="0" borderId="0" xfId="0" applyNumberFormat="1" applyFont="1" applyAlignment="1">
      <alignment horizontal="center"/>
    </xf>
    <xf numFmtId="3" fontId="20" fillId="0" borderId="0" xfId="0" applyNumberFormat="1" applyFont="1" applyAlignment="1">
      <alignment horizontal="center"/>
    </xf>
    <xf numFmtId="0" fontId="2" fillId="0" borderId="0" xfId="0" applyFont="1" applyAlignment="1">
      <alignment horizontal="left" vertical="center"/>
    </xf>
    <xf numFmtId="0" fontId="14" fillId="0" borderId="41" xfId="0" applyFont="1" applyBorder="1" applyAlignment="1">
      <alignment horizontal="center"/>
    </xf>
    <xf numFmtId="0" fontId="12" fillId="0" borderId="1" xfId="0" applyFont="1" applyBorder="1" applyAlignment="1">
      <alignment horizontal="center" vertical="center" wrapText="1"/>
    </xf>
    <xf numFmtId="0" fontId="12" fillId="0" borderId="0" xfId="0" applyFont="1" applyAlignment="1">
      <alignment horizontal="center"/>
    </xf>
    <xf numFmtId="0" fontId="29" fillId="0" borderId="18"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vertical="center"/>
    </xf>
  </cellXfs>
  <cellStyles count="1569">
    <cellStyle name="Normal" xfId="0"/>
    <cellStyle name="_x0001_" xfId="15"/>
    <cellStyle name="          &#13;&#10;shell=progman.exe&#13;&#10;m" xfId="16"/>
    <cellStyle name="          &#13;&#10;shell=progman.exe&#13;&#10;m 2" xfId="17"/>
    <cellStyle name="          &#13;&#10;shell=progman.exe&#13;&#10;m 3" xfId="18"/>
    <cellStyle name="          &#13;&#10;shell=progman.exe&#13;&#10;m 4" xfId="19"/>
    <cellStyle name="          &#13;&#10;shell=progman.exe&#13;&#10;m 5" xfId="20"/>
    <cellStyle name="??" xfId="21"/>
    <cellStyle name="?? [ - ??1" xfId="22"/>
    <cellStyle name="?? [ - ??2" xfId="23"/>
    <cellStyle name="?? [ - ??3" xfId="24"/>
    <cellStyle name="?? [ - ??4" xfId="25"/>
    <cellStyle name="?? [ - ??5" xfId="26"/>
    <cellStyle name="?? [ - ??6" xfId="27"/>
    <cellStyle name="?? [ - ??7" xfId="28"/>
    <cellStyle name="?? [ - ??8" xfId="29"/>
    <cellStyle name="?? [0.00]_        " xfId="30"/>
    <cellStyle name="?? [0]" xfId="31"/>
    <cellStyle name="?? [0] 2" xfId="32"/>
    <cellStyle name="?? [0] 2 2" xfId="33"/>
    <cellStyle name="?? [0] 2 3" xfId="34"/>
    <cellStyle name="?? [0] 2 4" xfId="35"/>
    <cellStyle name="?? [0] 2 5" xfId="36"/>
    <cellStyle name="?? [0] 3" xfId="37"/>
    <cellStyle name="?? [0] 4" xfId="38"/>
    <cellStyle name="?? [0] 5" xfId="39"/>
    <cellStyle name="?? 2" xfId="40"/>
    <cellStyle name="?? 2 2" xfId="41"/>
    <cellStyle name="?? 2 3" xfId="42"/>
    <cellStyle name="?? 2 4" xfId="43"/>
    <cellStyle name="?? 2 5" xfId="44"/>
    <cellStyle name="?? 3" xfId="45"/>
    <cellStyle name="?? 4" xfId="46"/>
    <cellStyle name="?? 5" xfId="47"/>
    <cellStyle name="?_x001D_??%U©÷u&amp;H©÷9_x0008_? s&#10;_x0007__x0001__x0001_" xfId="48"/>
    <cellStyle name="???? [0.00]_        " xfId="49"/>
    <cellStyle name="????_        " xfId="50"/>
    <cellStyle name="???[0]_?? DI" xfId="51"/>
    <cellStyle name="???_?? DI" xfId="52"/>
    <cellStyle name="??[0]_BRE" xfId="53"/>
    <cellStyle name="??_        " xfId="54"/>
    <cellStyle name="??A? [0]_ÿÿÿÿÿÿ_1_¢¬???¢â? " xfId="55"/>
    <cellStyle name="??A?_ÿÿÿÿÿÿ_1_¢¬???¢â? " xfId="56"/>
    <cellStyle name="?¡±¢¥?_?¨ù??¢´¢¥_¢¬???¢â? " xfId="57"/>
    <cellStyle name="?ðÇ%U?&amp;H?_x0008_?s&#10;_x0007__x0001__x0001_" xfId="58"/>
    <cellStyle name="_Bang Chi tieu (2)" xfId="59"/>
    <cellStyle name="_Bang Chi tieu (2) 2" xfId="60"/>
    <cellStyle name="_Bang Chi tieu (2) 3" xfId="61"/>
    <cellStyle name="_Bang Chi tieu (2) 4" xfId="62"/>
    <cellStyle name="_Bang Chi tieu (2) 5" xfId="63"/>
    <cellStyle name="_GTXD GOI 2" xfId="64"/>
    <cellStyle name="_GTXD GOI 2_KH 2012- NS -DAU TU LAP" xfId="65"/>
    <cellStyle name="_GTXD GOI 2_KH 2012- NS -DAU TU LAP 2" xfId="66"/>
    <cellStyle name="_GTXD GOI 2_KH 2012- NS -DAU TU LAP 3" xfId="67"/>
    <cellStyle name="_GTXD GOI 2_KH 2012- NS -DAU TU LAP 4" xfId="68"/>
    <cellStyle name="_GTXD GOI 2_KH 2012- NS -DAU TU LAP 5" xfId="69"/>
    <cellStyle name="_GTXD GOI1" xfId="70"/>
    <cellStyle name="_GTXD GOI1_KH 2012- NS -DAU TU LAP" xfId="71"/>
    <cellStyle name="_GTXD GOI1_KH 2012- NS -DAU TU LAP 2" xfId="72"/>
    <cellStyle name="_GTXD GOI1_KH 2012- NS -DAU TU LAP 3" xfId="73"/>
    <cellStyle name="_GTXD GOI1_KH 2012- NS -DAU TU LAP 4" xfId="74"/>
    <cellStyle name="_GTXD GOI1_KH 2012- NS -DAU TU LAP 5" xfId="75"/>
    <cellStyle name="_GTXD GOI3" xfId="76"/>
    <cellStyle name="_GTXD GOI3_KH 2012- NS -DAU TU LAP" xfId="77"/>
    <cellStyle name="_GTXD GOI3_KH 2012- NS -DAU TU LAP 2" xfId="78"/>
    <cellStyle name="_GTXD GOI3_KH 2012- NS -DAU TU LAP 3" xfId="79"/>
    <cellStyle name="_GTXD GOI3_KH 2012- NS -DAU TU LAP 4" xfId="80"/>
    <cellStyle name="_GTXD GOI3_KH 2012- NS -DAU TU LAP 5" xfId="81"/>
    <cellStyle name="_KT (2)" xfId="82"/>
    <cellStyle name="_KT (2) 2" xfId="83"/>
    <cellStyle name="_KT (2) 2 2" xfId="84"/>
    <cellStyle name="_KT (2) 2 3" xfId="85"/>
    <cellStyle name="_KT (2) 2 4" xfId="86"/>
    <cellStyle name="_KT (2) 2 5" xfId="87"/>
    <cellStyle name="_KT (2) 3" xfId="88"/>
    <cellStyle name="_KT (2) 4" xfId="89"/>
    <cellStyle name="_KT (2) 5" xfId="90"/>
    <cellStyle name="_KT (2)_1" xfId="91"/>
    <cellStyle name="_KT (2)_1 2" xfId="92"/>
    <cellStyle name="_KT (2)_1 2 2" xfId="93"/>
    <cellStyle name="_KT (2)_1 2 3" xfId="94"/>
    <cellStyle name="_KT (2)_1 2 4" xfId="95"/>
    <cellStyle name="_KT (2)_1 2 5" xfId="96"/>
    <cellStyle name="_KT (2)_1 3" xfId="97"/>
    <cellStyle name="_KT (2)_1 4" xfId="98"/>
    <cellStyle name="_KT (2)_1 5" xfId="99"/>
    <cellStyle name="_KT (2)_1_DQTV bao cao BTC" xfId="100"/>
    <cellStyle name="_KT (2)_1_quy luong con lai nam 2004" xfId="101"/>
    <cellStyle name="_KT (2)_2" xfId="102"/>
    <cellStyle name="_KT (2)_2_Book1" xfId="103"/>
    <cellStyle name="_KT (2)_2_DTDuong dong tien -sua tham tra 2009 - luong 650" xfId="104"/>
    <cellStyle name="_KT (2)_2_quy luong con lai nam 2004" xfId="105"/>
    <cellStyle name="_KT (2)_2_TG-TH" xfId="106"/>
    <cellStyle name="_KT (2)_2_TG-TH 2" xfId="107"/>
    <cellStyle name="_KT (2)_2_TG-TH 2 2" xfId="108"/>
    <cellStyle name="_KT (2)_2_TG-TH 2 3" xfId="109"/>
    <cellStyle name="_KT (2)_2_TG-TH 2 4" xfId="110"/>
    <cellStyle name="_KT (2)_2_TG-TH 2 5" xfId="111"/>
    <cellStyle name="_KT (2)_2_TG-TH 3" xfId="112"/>
    <cellStyle name="_KT (2)_2_TG-TH 4" xfId="113"/>
    <cellStyle name="_KT (2)_2_TG-TH 5" xfId="114"/>
    <cellStyle name="_KT (2)_2_TG-TH_Book1" xfId="115"/>
    <cellStyle name="_KT (2)_2_TG-TH_DQTV bao cao BTC" xfId="116"/>
    <cellStyle name="_KT (2)_2_TG-TH_DTDuong dong tien -sua tham tra 2009 - luong 650" xfId="117"/>
    <cellStyle name="_KT (2)_2_TG-TH_quy luong con lai nam 2004" xfId="118"/>
    <cellStyle name="_KT (2)_2_TG-TH_TEL OUT 2004" xfId="119"/>
    <cellStyle name="_KT (2)_3" xfId="120"/>
    <cellStyle name="_KT (2)_3_TG-TH" xfId="121"/>
    <cellStyle name="_KT (2)_3_TG-TH 2" xfId="122"/>
    <cellStyle name="_KT (2)_3_TG-TH 2 2" xfId="123"/>
    <cellStyle name="_KT (2)_3_TG-TH 2 3" xfId="124"/>
    <cellStyle name="_KT (2)_3_TG-TH 2 4" xfId="125"/>
    <cellStyle name="_KT (2)_3_TG-TH 2 5" xfId="126"/>
    <cellStyle name="_KT (2)_3_TG-TH 3" xfId="127"/>
    <cellStyle name="_KT (2)_3_TG-TH 4" xfId="128"/>
    <cellStyle name="_KT (2)_3_TG-TH 5" xfId="129"/>
    <cellStyle name="_KT (2)_3_TG-TH_DQTV bao cao BTC" xfId="130"/>
    <cellStyle name="_KT (2)_3_TG-TH_quy luong con lai nam 2004" xfId="131"/>
    <cellStyle name="_KT (2)_4" xfId="132"/>
    <cellStyle name="_KT (2)_4 2" xfId="133"/>
    <cellStyle name="_KT (2)_4 2 2" xfId="134"/>
    <cellStyle name="_KT (2)_4 2 3" xfId="135"/>
    <cellStyle name="_KT (2)_4 2 4" xfId="136"/>
    <cellStyle name="_KT (2)_4 2 5" xfId="137"/>
    <cellStyle name="_KT (2)_4 3" xfId="138"/>
    <cellStyle name="_KT (2)_4 4" xfId="139"/>
    <cellStyle name="_KT (2)_4 5" xfId="140"/>
    <cellStyle name="_KT (2)_4_Book1" xfId="141"/>
    <cellStyle name="_KT (2)_4_DQTV bao cao BTC" xfId="142"/>
    <cellStyle name="_KT (2)_4_DTDuong dong tien -sua tham tra 2009 - luong 650" xfId="143"/>
    <cellStyle name="_KT (2)_4_quy luong con lai nam 2004" xfId="144"/>
    <cellStyle name="_KT (2)_4_TEL OUT 2004" xfId="145"/>
    <cellStyle name="_KT (2)_4_TG-TH" xfId="146"/>
    <cellStyle name="_KT (2)_4_TG-TH_Book1" xfId="147"/>
    <cellStyle name="_KT (2)_4_TG-TH_DTDuong dong tien -sua tham tra 2009 - luong 650" xfId="148"/>
    <cellStyle name="_KT (2)_4_TG-TH_quy luong con lai nam 2004" xfId="149"/>
    <cellStyle name="_KT (2)_5" xfId="150"/>
    <cellStyle name="_KT (2)_5 2" xfId="151"/>
    <cellStyle name="_KT (2)_5 2 2" xfId="152"/>
    <cellStyle name="_KT (2)_5 2 3" xfId="153"/>
    <cellStyle name="_KT (2)_5 2 4" xfId="154"/>
    <cellStyle name="_KT (2)_5 2 5" xfId="155"/>
    <cellStyle name="_KT (2)_5 3" xfId="156"/>
    <cellStyle name="_KT (2)_5 4" xfId="157"/>
    <cellStyle name="_KT (2)_5 5" xfId="158"/>
    <cellStyle name="_KT (2)_5_Book1" xfId="159"/>
    <cellStyle name="_KT (2)_5_DQTV bao cao BTC" xfId="160"/>
    <cellStyle name="_KT (2)_5_DTDuong dong tien -sua tham tra 2009 - luong 650" xfId="161"/>
    <cellStyle name="_KT (2)_5_TEL OUT 2004" xfId="162"/>
    <cellStyle name="_KT (2)_DQTV bao cao BTC" xfId="163"/>
    <cellStyle name="_KT (2)_quy luong con lai nam 2004" xfId="164"/>
    <cellStyle name="_KT (2)_TG-TH" xfId="165"/>
    <cellStyle name="_KT_TG" xfId="166"/>
    <cellStyle name="_KT_TG_1" xfId="167"/>
    <cellStyle name="_KT_TG_1 2" xfId="168"/>
    <cellStyle name="_KT_TG_1 2 2" xfId="169"/>
    <cellStyle name="_KT_TG_1 2 3" xfId="170"/>
    <cellStyle name="_KT_TG_1 2 4" xfId="171"/>
    <cellStyle name="_KT_TG_1 2 5" xfId="172"/>
    <cellStyle name="_KT_TG_1 3" xfId="173"/>
    <cellStyle name="_KT_TG_1 4" xfId="174"/>
    <cellStyle name="_KT_TG_1 5" xfId="175"/>
    <cellStyle name="_KT_TG_1_Book1" xfId="176"/>
    <cellStyle name="_KT_TG_1_DQTV bao cao BTC" xfId="177"/>
    <cellStyle name="_KT_TG_1_DTDuong dong tien -sua tham tra 2009 - luong 650" xfId="178"/>
    <cellStyle name="_KT_TG_1_TEL OUT 2004" xfId="179"/>
    <cellStyle name="_KT_TG_2" xfId="180"/>
    <cellStyle name="_KT_TG_2 2" xfId="181"/>
    <cellStyle name="_KT_TG_2 2 2" xfId="182"/>
    <cellStyle name="_KT_TG_2 2 3" xfId="183"/>
    <cellStyle name="_KT_TG_2 2 4" xfId="184"/>
    <cellStyle name="_KT_TG_2 2 5" xfId="185"/>
    <cellStyle name="_KT_TG_2 3" xfId="186"/>
    <cellStyle name="_KT_TG_2 4" xfId="187"/>
    <cellStyle name="_KT_TG_2 5" xfId="188"/>
    <cellStyle name="_KT_TG_2_Book1" xfId="189"/>
    <cellStyle name="_KT_TG_2_DQTV bao cao BTC" xfId="190"/>
    <cellStyle name="_KT_TG_2_DTDuong dong tien -sua tham tra 2009 - luong 650" xfId="191"/>
    <cellStyle name="_KT_TG_2_quy luong con lai nam 2004" xfId="192"/>
    <cellStyle name="_KT_TG_2_TEL OUT 2004" xfId="193"/>
    <cellStyle name="_KT_TG_3" xfId="194"/>
    <cellStyle name="_KT_TG_4" xfId="195"/>
    <cellStyle name="_KT_TG_4 2" xfId="196"/>
    <cellStyle name="_KT_TG_4 2 2" xfId="197"/>
    <cellStyle name="_KT_TG_4 2 3" xfId="198"/>
    <cellStyle name="_KT_TG_4 2 4" xfId="199"/>
    <cellStyle name="_KT_TG_4 2 5" xfId="200"/>
    <cellStyle name="_KT_TG_4 3" xfId="201"/>
    <cellStyle name="_KT_TG_4 4" xfId="202"/>
    <cellStyle name="_KT_TG_4 5" xfId="203"/>
    <cellStyle name="_KT_TG_4_DQTV bao cao BTC" xfId="204"/>
    <cellStyle name="_KT_TG_4_quy luong con lai nam 2004" xfId="205"/>
    <cellStyle name="_KT_TG_Book1" xfId="206"/>
    <cellStyle name="_KT_TG_DTDuong dong tien -sua tham tra 2009 - luong 650" xfId="207"/>
    <cellStyle name="_KT_TG_quy luong con lai nam 2004" xfId="208"/>
    <cellStyle name="_quy luong con lai nam 2004" xfId="209"/>
    <cellStyle name="_TG-TH" xfId="210"/>
    <cellStyle name="_TG-TH_1" xfId="211"/>
    <cellStyle name="_TG-TH_1 2" xfId="212"/>
    <cellStyle name="_TG-TH_1 2 2" xfId="213"/>
    <cellStyle name="_TG-TH_1 2 3" xfId="214"/>
    <cellStyle name="_TG-TH_1 2 4" xfId="215"/>
    <cellStyle name="_TG-TH_1 2 5" xfId="216"/>
    <cellStyle name="_TG-TH_1 3" xfId="217"/>
    <cellStyle name="_TG-TH_1 4" xfId="218"/>
    <cellStyle name="_TG-TH_1 5" xfId="219"/>
    <cellStyle name="_TG-TH_1_Book1" xfId="220"/>
    <cellStyle name="_TG-TH_1_DQTV bao cao BTC" xfId="221"/>
    <cellStyle name="_TG-TH_1_DTDuong dong tien -sua tham tra 2009 - luong 650" xfId="222"/>
    <cellStyle name="_TG-TH_1_TEL OUT 2004" xfId="223"/>
    <cellStyle name="_TG-TH_2" xfId="224"/>
    <cellStyle name="_TG-TH_2 2" xfId="225"/>
    <cellStyle name="_TG-TH_2 2 2" xfId="226"/>
    <cellStyle name="_TG-TH_2 2 3" xfId="227"/>
    <cellStyle name="_TG-TH_2 2 4" xfId="228"/>
    <cellStyle name="_TG-TH_2 2 5" xfId="229"/>
    <cellStyle name="_TG-TH_2 3" xfId="230"/>
    <cellStyle name="_TG-TH_2 4" xfId="231"/>
    <cellStyle name="_TG-TH_2 5" xfId="232"/>
    <cellStyle name="_TG-TH_2_Book1" xfId="233"/>
    <cellStyle name="_TG-TH_2_DQTV bao cao BTC" xfId="234"/>
    <cellStyle name="_TG-TH_2_DTDuong dong tien -sua tham tra 2009 - luong 650" xfId="235"/>
    <cellStyle name="_TG-TH_2_quy luong con lai nam 2004" xfId="236"/>
    <cellStyle name="_TG-TH_2_TEL OUT 2004" xfId="237"/>
    <cellStyle name="_TG-TH_3" xfId="238"/>
    <cellStyle name="_TG-TH_3 2" xfId="239"/>
    <cellStyle name="_TG-TH_3 2 2" xfId="240"/>
    <cellStyle name="_TG-TH_3 2 3" xfId="241"/>
    <cellStyle name="_TG-TH_3 2 4" xfId="242"/>
    <cellStyle name="_TG-TH_3 2 5" xfId="243"/>
    <cellStyle name="_TG-TH_3 3" xfId="244"/>
    <cellStyle name="_TG-TH_3 4" xfId="245"/>
    <cellStyle name="_TG-TH_3 5" xfId="246"/>
    <cellStyle name="_TG-TH_3_DQTV bao cao BTC" xfId="247"/>
    <cellStyle name="_TG-TH_3_quy luong con lai nam 2004" xfId="248"/>
    <cellStyle name="_TG-TH_4" xfId="249"/>
    <cellStyle name="_TG-TH_4_Book1" xfId="250"/>
    <cellStyle name="_TG-TH_4_DTDuong dong tien -sua tham tra 2009 - luong 650" xfId="251"/>
    <cellStyle name="_TG-TH_4_quy luong con lai nam 2004" xfId="252"/>
    <cellStyle name="_TKP" xfId="253"/>
    <cellStyle name="_TKP_KH 2012- NS -DAU TU LAP" xfId="254"/>
    <cellStyle name="_TKP_KH 2012- NS -DAU TU LAP 2" xfId="255"/>
    <cellStyle name="_TKP_KH 2012- NS -DAU TU LAP 3" xfId="256"/>
    <cellStyle name="_TKP_KH 2012- NS -DAU TU LAP 4" xfId="257"/>
    <cellStyle name="_TKP_KH 2012- NS -DAU TU LAP 5" xfId="258"/>
    <cellStyle name="~1" xfId="259"/>
    <cellStyle name="’Ê‰Ý [0.00]_laroux" xfId="260"/>
    <cellStyle name="’Ê‰Ý_laroux" xfId="261"/>
    <cellStyle name="•W_’·Šú‰p•¶" xfId="262"/>
    <cellStyle name="•W€_¯–ì" xfId="263"/>
    <cellStyle name="0" xfId="264"/>
    <cellStyle name="1" xfId="265"/>
    <cellStyle name="1_7 noi 48 goi C5 9 vi na" xfId="266"/>
    <cellStyle name="1_7 noi 48 goi C5 9 vi na_KH 2012- NS -DAU TU LAP" xfId="267"/>
    <cellStyle name="1_7 noi 48 goi C5 9 vi na_KH 2012- NS -DAU TU LAP 2" xfId="268"/>
    <cellStyle name="1_7 noi 48 goi C5 9 vi na_KH 2012- NS -DAU TU LAP 3" xfId="269"/>
    <cellStyle name="1_7 noi 48 goi C5 9 vi na_KH 2012- NS -DAU TU LAP 4" xfId="270"/>
    <cellStyle name="1_7 noi 48 goi C5 9 vi na_KH 2012- NS -DAU TU LAP 5" xfId="271"/>
    <cellStyle name="1_Book1" xfId="272"/>
    <cellStyle name="1_Book1_1" xfId="273"/>
    <cellStyle name="1_Book1_1_KH 2012- NS -DAU TU LAP" xfId="274"/>
    <cellStyle name="1_Book1_1_KH 2012- NS -DAU TU LAP 2" xfId="275"/>
    <cellStyle name="1_Book1_1_KH 2012- NS -DAU TU LAP 3" xfId="276"/>
    <cellStyle name="1_Book1_1_KH 2012- NS -DAU TU LAP 4" xfId="277"/>
    <cellStyle name="1_Book1_1_KH 2012- NS -DAU TU LAP 5" xfId="278"/>
    <cellStyle name="1_Cau thuy dien Ban La (Cu Anh)" xfId="279"/>
    <cellStyle name="1_Cau thuy dien Ban La (Cu Anh)_KH 2012- NS -DAU TU LAP" xfId="280"/>
    <cellStyle name="1_Cau thuy dien Ban La (Cu Anh)_KH 2012- NS -DAU TU LAP 2" xfId="281"/>
    <cellStyle name="1_Cau thuy dien Ban La (Cu Anh)_KH 2012- NS -DAU TU LAP 3" xfId="282"/>
    <cellStyle name="1_Cau thuy dien Ban La (Cu Anh)_KH 2012- NS -DAU TU LAP 4" xfId="283"/>
    <cellStyle name="1_Cau thuy dien Ban La (Cu Anh)_KH 2012- NS -DAU TU LAP 5" xfId="284"/>
    <cellStyle name="1_DT972000" xfId="285"/>
    <cellStyle name="1_dtCau Km3+429,21TL685" xfId="286"/>
    <cellStyle name="1_Dtdchinh2397" xfId="287"/>
    <cellStyle name="1_Dtdchinh2397 2" xfId="288"/>
    <cellStyle name="1_Dtdchinh2397 3" xfId="289"/>
    <cellStyle name="1_Dtdchinh2397 4" xfId="290"/>
    <cellStyle name="1_Dtdchinh2397 5" xfId="291"/>
    <cellStyle name="1_Dtdchinh2397_KH 2012- NS -DAU TU LAP" xfId="292"/>
    <cellStyle name="1_Du thau" xfId="293"/>
    <cellStyle name="1_Du toan 558 (Km17+508.12 - Km 22)" xfId="294"/>
    <cellStyle name="1_Du toan 558 (Km17+508.12 - Km 22)_KH 2012- NS -DAU TU LAP" xfId="295"/>
    <cellStyle name="1_Du toan 558 (Km17+508.12 - Km 22)_KH 2012- NS -DAU TU LAP 2" xfId="296"/>
    <cellStyle name="1_Du toan 558 (Km17+508.12 - Km 22)_KH 2012- NS -DAU TU LAP 3" xfId="297"/>
    <cellStyle name="1_Du toan 558 (Km17+508.12 - Km 22)_KH 2012- NS -DAU TU LAP 4" xfId="298"/>
    <cellStyle name="1_Du toan 558 (Km17+508.12 - Km 22)_KH 2012- NS -DAU TU LAP 5" xfId="299"/>
    <cellStyle name="1_Gia_VLQL48_duyet " xfId="300"/>
    <cellStyle name="1_Gia_VLQL48_duyet _KH 2012- NS -DAU TU LAP" xfId="301"/>
    <cellStyle name="1_Gia_VLQL48_duyet _KH 2012- NS -DAU TU LAP 2" xfId="302"/>
    <cellStyle name="1_Gia_VLQL48_duyet _KH 2012- NS -DAU TU LAP 3" xfId="303"/>
    <cellStyle name="1_Gia_VLQL48_duyet _KH 2012- NS -DAU TU LAP 4" xfId="304"/>
    <cellStyle name="1_Gia_VLQL48_duyet _KH 2012- NS -DAU TU LAP 5" xfId="305"/>
    <cellStyle name="1_GIA-DUTHAUsuaNS" xfId="306"/>
    <cellStyle name="1_KL km 0-km3+300 dieu chinh 4-2008" xfId="307"/>
    <cellStyle name="1_KLNM 1303" xfId="308"/>
    <cellStyle name="1_KlQdinhduyet" xfId="309"/>
    <cellStyle name="1_KlQdinhduyet_KH 2012- NS -DAU TU LAP" xfId="310"/>
    <cellStyle name="1_KlQdinhduyet_KH 2012- NS -DAU TU LAP 2" xfId="311"/>
    <cellStyle name="1_KlQdinhduyet_KH 2012- NS -DAU TU LAP 3" xfId="312"/>
    <cellStyle name="1_KlQdinhduyet_KH 2012- NS -DAU TU LAP 4" xfId="313"/>
    <cellStyle name="1_KlQdinhduyet_KH 2012- NS -DAU TU LAP 5" xfId="314"/>
    <cellStyle name="1_Thong ke cong" xfId="315"/>
    <cellStyle name="1_Thong ke cong_KH 2012- NS -DAU TU LAP" xfId="316"/>
    <cellStyle name="1_Thong ke cong_KH 2012- NS -DAU TU LAP 2" xfId="317"/>
    <cellStyle name="1_Thong ke cong_KH 2012- NS -DAU TU LAP 3" xfId="318"/>
    <cellStyle name="1_Thong ke cong_KH 2012- NS -DAU TU LAP 4" xfId="319"/>
    <cellStyle name="1_Thong ke cong_KH 2012- NS -DAU TU LAP 5" xfId="320"/>
    <cellStyle name="1_thong ke giao dan sinh" xfId="321"/>
    <cellStyle name="1_thong ke giao dan sinh_KH 2012- NS -DAU TU LAP" xfId="322"/>
    <cellStyle name="1_thong ke giao dan sinh_KH 2012- NS -DAU TU LAP 2" xfId="323"/>
    <cellStyle name="1_thong ke giao dan sinh_KH 2012- NS -DAU TU LAP 3" xfId="324"/>
    <cellStyle name="1_thong ke giao dan sinh_KH 2012- NS -DAU TU LAP 4" xfId="325"/>
    <cellStyle name="1_thong ke giao dan sinh_KH 2012- NS -DAU TU LAP 5" xfId="326"/>
    <cellStyle name="1_TonghopKL_BOY-sual2" xfId="327"/>
    <cellStyle name="1_ÿÿÿÿÿ" xfId="328"/>
    <cellStyle name="¹éºÐÀ²_±âÅ¸" xfId="329"/>
    <cellStyle name="2" xfId="330"/>
    <cellStyle name="2_7 noi 48 goi C5 9 vi na" xfId="331"/>
    <cellStyle name="2_7 noi 48 goi C5 9 vi na_KH 2012- NS -DAU TU LAP" xfId="332"/>
    <cellStyle name="2_7 noi 48 goi C5 9 vi na_KH 2012- NS -DAU TU LAP 2" xfId="333"/>
    <cellStyle name="2_7 noi 48 goi C5 9 vi na_KH 2012- NS -DAU TU LAP 3" xfId="334"/>
    <cellStyle name="2_7 noi 48 goi C5 9 vi na_KH 2012- NS -DAU TU LAP 4" xfId="335"/>
    <cellStyle name="2_7 noi 48 goi C5 9 vi na_KH 2012- NS -DAU TU LAP 5" xfId="336"/>
    <cellStyle name="2_Book1" xfId="337"/>
    <cellStyle name="2_Book1_1" xfId="338"/>
    <cellStyle name="2_Book1_1_KH 2012- NS -DAU TU LAP" xfId="339"/>
    <cellStyle name="2_Book1_1_KH 2012- NS -DAU TU LAP 2" xfId="340"/>
    <cellStyle name="2_Book1_1_KH 2012- NS -DAU TU LAP 3" xfId="341"/>
    <cellStyle name="2_Book1_1_KH 2012- NS -DAU TU LAP 4" xfId="342"/>
    <cellStyle name="2_Book1_1_KH 2012- NS -DAU TU LAP 5" xfId="343"/>
    <cellStyle name="2_Cau thuy dien Ban La (Cu Anh)" xfId="344"/>
    <cellStyle name="2_Cau thuy dien Ban La (Cu Anh)_KH 2012- NS -DAU TU LAP" xfId="345"/>
    <cellStyle name="2_Cau thuy dien Ban La (Cu Anh)_KH 2012- NS -DAU TU LAP 2" xfId="346"/>
    <cellStyle name="2_Cau thuy dien Ban La (Cu Anh)_KH 2012- NS -DAU TU LAP 3" xfId="347"/>
    <cellStyle name="2_Cau thuy dien Ban La (Cu Anh)_KH 2012- NS -DAU TU LAP 4" xfId="348"/>
    <cellStyle name="2_Cau thuy dien Ban La (Cu Anh)_KH 2012- NS -DAU TU LAP 5" xfId="349"/>
    <cellStyle name="2_Dtdchinh2397" xfId="350"/>
    <cellStyle name="2_Dtdchinh2397 2" xfId="351"/>
    <cellStyle name="2_Dtdchinh2397 3" xfId="352"/>
    <cellStyle name="2_Dtdchinh2397 4" xfId="353"/>
    <cellStyle name="2_Dtdchinh2397 5" xfId="354"/>
    <cellStyle name="2_Dtdchinh2397_KH 2012- NS -DAU TU LAP" xfId="355"/>
    <cellStyle name="2_Du toan 558 (Km17+508.12 - Km 22)" xfId="356"/>
    <cellStyle name="2_Du toan 558 (Km17+508.12 - Km 22)_KH 2012- NS -DAU TU LAP" xfId="357"/>
    <cellStyle name="2_Du toan 558 (Km17+508.12 - Km 22)_KH 2012- NS -DAU TU LAP 2" xfId="358"/>
    <cellStyle name="2_Du toan 558 (Km17+508.12 - Km 22)_KH 2012- NS -DAU TU LAP 3" xfId="359"/>
    <cellStyle name="2_Du toan 558 (Km17+508.12 - Km 22)_KH 2012- NS -DAU TU LAP 4" xfId="360"/>
    <cellStyle name="2_Du toan 558 (Km17+508.12 - Km 22)_KH 2012- NS -DAU TU LAP 5" xfId="361"/>
    <cellStyle name="2_Gia_VLQL48_duyet " xfId="362"/>
    <cellStyle name="2_Gia_VLQL48_duyet _KH 2012- NS -DAU TU LAP" xfId="363"/>
    <cellStyle name="2_Gia_VLQL48_duyet _KH 2012- NS -DAU TU LAP 2" xfId="364"/>
    <cellStyle name="2_Gia_VLQL48_duyet _KH 2012- NS -DAU TU LAP 3" xfId="365"/>
    <cellStyle name="2_Gia_VLQL48_duyet _KH 2012- NS -DAU TU LAP 4" xfId="366"/>
    <cellStyle name="2_Gia_VLQL48_duyet _KH 2012- NS -DAU TU LAP 5" xfId="367"/>
    <cellStyle name="2_KLNM 1303" xfId="368"/>
    <cellStyle name="2_KlQdinhduyet" xfId="369"/>
    <cellStyle name="2_KlQdinhduyet_KH 2012- NS -DAU TU LAP" xfId="370"/>
    <cellStyle name="2_KlQdinhduyet_KH 2012- NS -DAU TU LAP 2" xfId="371"/>
    <cellStyle name="2_KlQdinhduyet_KH 2012- NS -DAU TU LAP 3" xfId="372"/>
    <cellStyle name="2_KlQdinhduyet_KH 2012- NS -DAU TU LAP 4" xfId="373"/>
    <cellStyle name="2_KlQdinhduyet_KH 2012- NS -DAU TU LAP 5" xfId="374"/>
    <cellStyle name="2_Thong ke cong" xfId="375"/>
    <cellStyle name="2_Thong ke cong_KH 2012- NS -DAU TU LAP" xfId="376"/>
    <cellStyle name="2_Thong ke cong_KH 2012- NS -DAU TU LAP 2" xfId="377"/>
    <cellStyle name="2_Thong ke cong_KH 2012- NS -DAU TU LAP 3" xfId="378"/>
    <cellStyle name="2_Thong ke cong_KH 2012- NS -DAU TU LAP 4" xfId="379"/>
    <cellStyle name="2_Thong ke cong_KH 2012- NS -DAU TU LAP 5" xfId="380"/>
    <cellStyle name="2_thong ke giao dan sinh" xfId="381"/>
    <cellStyle name="2_thong ke giao dan sinh_KH 2012- NS -DAU TU LAP" xfId="382"/>
    <cellStyle name="2_thong ke giao dan sinh_KH 2012- NS -DAU TU LAP 2" xfId="383"/>
    <cellStyle name="2_thong ke giao dan sinh_KH 2012- NS -DAU TU LAP 3" xfId="384"/>
    <cellStyle name="2_thong ke giao dan sinh_KH 2012- NS -DAU TU LAP 4" xfId="385"/>
    <cellStyle name="2_thong ke giao dan sinh_KH 2012- NS -DAU TU LAP 5" xfId="386"/>
    <cellStyle name="2_ÿÿÿÿÿ" xfId="387"/>
    <cellStyle name="20" xfId="388"/>
    <cellStyle name="20% - Accent1" xfId="389"/>
    <cellStyle name="20% - Accent1 2" xfId="390"/>
    <cellStyle name="20% - Accent1_mãu Quyên gửi" xfId="391"/>
    <cellStyle name="20% - Accent2" xfId="392"/>
    <cellStyle name="20% - Accent2 2" xfId="393"/>
    <cellStyle name="20% - Accent2_mãu Quyên gửi" xfId="394"/>
    <cellStyle name="20% - Accent3" xfId="395"/>
    <cellStyle name="20% - Accent3 2" xfId="396"/>
    <cellStyle name="20% - Accent3_mãu Quyên gửi" xfId="397"/>
    <cellStyle name="20% - Accent4" xfId="398"/>
    <cellStyle name="20% - Accent4 2" xfId="399"/>
    <cellStyle name="20% - Accent4_mãu Quyên gửi" xfId="400"/>
    <cellStyle name="20% - Accent5" xfId="401"/>
    <cellStyle name="20% - Accent5 2" xfId="402"/>
    <cellStyle name="20% - Accent5_mãu Quyên gửi" xfId="403"/>
    <cellStyle name="20% - Accent6" xfId="404"/>
    <cellStyle name="20% - Accent6 2" xfId="405"/>
    <cellStyle name="20% - Accent6_mãu Quyên gửi" xfId="406"/>
    <cellStyle name="20% - Nhấn1" xfId="407"/>
    <cellStyle name="20% - Nhấn2" xfId="408"/>
    <cellStyle name="20% - Nhấn3" xfId="409"/>
    <cellStyle name="20% - Nhấn4" xfId="410"/>
    <cellStyle name="20% - Nhấn5" xfId="411"/>
    <cellStyle name="20% - Nhấn6" xfId="412"/>
    <cellStyle name="3" xfId="413"/>
    <cellStyle name="3_7 noi 48 goi C5 9 vi na" xfId="414"/>
    <cellStyle name="3_7 noi 48 goi C5 9 vi na_KH 2012- NS -DAU TU LAP" xfId="415"/>
    <cellStyle name="3_7 noi 48 goi C5 9 vi na_KH 2012- NS -DAU TU LAP 2" xfId="416"/>
    <cellStyle name="3_7 noi 48 goi C5 9 vi na_KH 2012- NS -DAU TU LAP 3" xfId="417"/>
    <cellStyle name="3_7 noi 48 goi C5 9 vi na_KH 2012- NS -DAU TU LAP 4" xfId="418"/>
    <cellStyle name="3_7 noi 48 goi C5 9 vi na_KH 2012- NS -DAU TU LAP 5" xfId="419"/>
    <cellStyle name="3_Book1" xfId="420"/>
    <cellStyle name="3_Book1_1" xfId="421"/>
    <cellStyle name="3_Book1_1_KH 2012- NS -DAU TU LAP" xfId="422"/>
    <cellStyle name="3_Book1_1_KH 2012- NS -DAU TU LAP 2" xfId="423"/>
    <cellStyle name="3_Book1_1_KH 2012- NS -DAU TU LAP 3" xfId="424"/>
    <cellStyle name="3_Book1_1_KH 2012- NS -DAU TU LAP 4" xfId="425"/>
    <cellStyle name="3_Book1_1_KH 2012- NS -DAU TU LAP 5" xfId="426"/>
    <cellStyle name="3_Cau thuy dien Ban La (Cu Anh)" xfId="427"/>
    <cellStyle name="3_Cau thuy dien Ban La (Cu Anh)_KH 2012- NS -DAU TU LAP" xfId="428"/>
    <cellStyle name="3_Cau thuy dien Ban La (Cu Anh)_KH 2012- NS -DAU TU LAP 2" xfId="429"/>
    <cellStyle name="3_Cau thuy dien Ban La (Cu Anh)_KH 2012- NS -DAU TU LAP 3" xfId="430"/>
    <cellStyle name="3_Cau thuy dien Ban La (Cu Anh)_KH 2012- NS -DAU TU LAP 4" xfId="431"/>
    <cellStyle name="3_Cau thuy dien Ban La (Cu Anh)_KH 2012- NS -DAU TU LAP 5" xfId="432"/>
    <cellStyle name="3_Dtdchinh2397" xfId="433"/>
    <cellStyle name="3_Dtdchinh2397 2" xfId="434"/>
    <cellStyle name="3_Dtdchinh2397 3" xfId="435"/>
    <cellStyle name="3_Dtdchinh2397 4" xfId="436"/>
    <cellStyle name="3_Dtdchinh2397 5" xfId="437"/>
    <cellStyle name="3_Dtdchinh2397_KH 2012- NS -DAU TU LAP" xfId="438"/>
    <cellStyle name="3_Du toan 558 (Km17+508.12 - Km 22)" xfId="439"/>
    <cellStyle name="3_Du toan 558 (Km17+508.12 - Km 22)_KH 2012- NS -DAU TU LAP" xfId="440"/>
    <cellStyle name="3_Du toan 558 (Km17+508.12 - Km 22)_KH 2012- NS -DAU TU LAP 2" xfId="441"/>
    <cellStyle name="3_Du toan 558 (Km17+508.12 - Km 22)_KH 2012- NS -DAU TU LAP 3" xfId="442"/>
    <cellStyle name="3_Du toan 558 (Km17+508.12 - Km 22)_KH 2012- NS -DAU TU LAP 4" xfId="443"/>
    <cellStyle name="3_Du toan 558 (Km17+508.12 - Km 22)_KH 2012- NS -DAU TU LAP 5" xfId="444"/>
    <cellStyle name="3_Gia_VLQL48_duyet " xfId="445"/>
    <cellStyle name="3_Gia_VLQL48_duyet _KH 2012- NS -DAU TU LAP" xfId="446"/>
    <cellStyle name="3_Gia_VLQL48_duyet _KH 2012- NS -DAU TU LAP 2" xfId="447"/>
    <cellStyle name="3_Gia_VLQL48_duyet _KH 2012- NS -DAU TU LAP 3" xfId="448"/>
    <cellStyle name="3_Gia_VLQL48_duyet _KH 2012- NS -DAU TU LAP 4" xfId="449"/>
    <cellStyle name="3_Gia_VLQL48_duyet _KH 2012- NS -DAU TU LAP 5" xfId="450"/>
    <cellStyle name="3_KLNM 1303" xfId="451"/>
    <cellStyle name="3_KlQdinhduyet" xfId="452"/>
    <cellStyle name="3_KlQdinhduyet_KH 2012- NS -DAU TU LAP" xfId="453"/>
    <cellStyle name="3_KlQdinhduyet_KH 2012- NS -DAU TU LAP 2" xfId="454"/>
    <cellStyle name="3_KlQdinhduyet_KH 2012- NS -DAU TU LAP 3" xfId="455"/>
    <cellStyle name="3_KlQdinhduyet_KH 2012- NS -DAU TU LAP 4" xfId="456"/>
    <cellStyle name="3_KlQdinhduyet_KH 2012- NS -DAU TU LAP 5" xfId="457"/>
    <cellStyle name="3_Thong ke cong" xfId="458"/>
    <cellStyle name="3_Thong ke cong_KH 2012- NS -DAU TU LAP" xfId="459"/>
    <cellStyle name="3_Thong ke cong_KH 2012- NS -DAU TU LAP 2" xfId="460"/>
    <cellStyle name="3_Thong ke cong_KH 2012- NS -DAU TU LAP 3" xfId="461"/>
    <cellStyle name="3_Thong ke cong_KH 2012- NS -DAU TU LAP 4" xfId="462"/>
    <cellStyle name="3_Thong ke cong_KH 2012- NS -DAU TU LAP 5" xfId="463"/>
    <cellStyle name="3_thong ke giao dan sinh" xfId="464"/>
    <cellStyle name="3_thong ke giao dan sinh_KH 2012- NS -DAU TU LAP" xfId="465"/>
    <cellStyle name="3_thong ke giao dan sinh_KH 2012- NS -DAU TU LAP 2" xfId="466"/>
    <cellStyle name="3_thong ke giao dan sinh_KH 2012- NS -DAU TU LAP 3" xfId="467"/>
    <cellStyle name="3_thong ke giao dan sinh_KH 2012- NS -DAU TU LAP 4" xfId="468"/>
    <cellStyle name="3_thong ke giao dan sinh_KH 2012- NS -DAU TU LAP 5" xfId="469"/>
    <cellStyle name="3_ÿÿÿÿÿ" xfId="470"/>
    <cellStyle name="4" xfId="471"/>
    <cellStyle name="4_7 noi 48 goi C5 9 vi na" xfId="472"/>
    <cellStyle name="4_7 noi 48 goi C5 9 vi na_KH 2012- NS -DAU TU LAP" xfId="473"/>
    <cellStyle name="4_7 noi 48 goi C5 9 vi na_KH 2012- NS -DAU TU LAP 2" xfId="474"/>
    <cellStyle name="4_7 noi 48 goi C5 9 vi na_KH 2012- NS -DAU TU LAP 3" xfId="475"/>
    <cellStyle name="4_7 noi 48 goi C5 9 vi na_KH 2012- NS -DAU TU LAP 4" xfId="476"/>
    <cellStyle name="4_7 noi 48 goi C5 9 vi na_KH 2012- NS -DAU TU LAP 5" xfId="477"/>
    <cellStyle name="4_Book1" xfId="478"/>
    <cellStyle name="4_Book1_1" xfId="479"/>
    <cellStyle name="4_Book1_1_KH 2012- NS -DAU TU LAP" xfId="480"/>
    <cellStyle name="4_Book1_1_KH 2012- NS -DAU TU LAP 2" xfId="481"/>
    <cellStyle name="4_Book1_1_KH 2012- NS -DAU TU LAP 3" xfId="482"/>
    <cellStyle name="4_Book1_1_KH 2012- NS -DAU TU LAP 4" xfId="483"/>
    <cellStyle name="4_Book1_1_KH 2012- NS -DAU TU LAP 5" xfId="484"/>
    <cellStyle name="4_Cau thuy dien Ban La (Cu Anh)" xfId="485"/>
    <cellStyle name="4_Cau thuy dien Ban La (Cu Anh)_KH 2012- NS -DAU TU LAP" xfId="486"/>
    <cellStyle name="4_Cau thuy dien Ban La (Cu Anh)_KH 2012- NS -DAU TU LAP 2" xfId="487"/>
    <cellStyle name="4_Cau thuy dien Ban La (Cu Anh)_KH 2012- NS -DAU TU LAP 3" xfId="488"/>
    <cellStyle name="4_Cau thuy dien Ban La (Cu Anh)_KH 2012- NS -DAU TU LAP 4" xfId="489"/>
    <cellStyle name="4_Cau thuy dien Ban La (Cu Anh)_KH 2012- NS -DAU TU LAP 5" xfId="490"/>
    <cellStyle name="4_Dtdchinh2397" xfId="491"/>
    <cellStyle name="4_Dtdchinh2397 2" xfId="492"/>
    <cellStyle name="4_Dtdchinh2397 3" xfId="493"/>
    <cellStyle name="4_Dtdchinh2397 4" xfId="494"/>
    <cellStyle name="4_Dtdchinh2397 5" xfId="495"/>
    <cellStyle name="4_Dtdchinh2397_KH 2012- NS -DAU TU LAP" xfId="496"/>
    <cellStyle name="4_Du toan 558 (Km17+508.12 - Km 22)" xfId="497"/>
    <cellStyle name="4_Du toan 558 (Km17+508.12 - Km 22)_KH 2012- NS -DAU TU LAP" xfId="498"/>
    <cellStyle name="4_Du toan 558 (Km17+508.12 - Km 22)_KH 2012- NS -DAU TU LAP 2" xfId="499"/>
    <cellStyle name="4_Du toan 558 (Km17+508.12 - Km 22)_KH 2012- NS -DAU TU LAP 3" xfId="500"/>
    <cellStyle name="4_Du toan 558 (Km17+508.12 - Km 22)_KH 2012- NS -DAU TU LAP 4" xfId="501"/>
    <cellStyle name="4_Du toan 558 (Km17+508.12 - Km 22)_KH 2012- NS -DAU TU LAP 5" xfId="502"/>
    <cellStyle name="4_Gia_VLQL48_duyet " xfId="503"/>
    <cellStyle name="4_Gia_VLQL48_duyet _KH 2012- NS -DAU TU LAP" xfId="504"/>
    <cellStyle name="4_Gia_VLQL48_duyet _KH 2012- NS -DAU TU LAP 2" xfId="505"/>
    <cellStyle name="4_Gia_VLQL48_duyet _KH 2012- NS -DAU TU LAP 3" xfId="506"/>
    <cellStyle name="4_Gia_VLQL48_duyet _KH 2012- NS -DAU TU LAP 4" xfId="507"/>
    <cellStyle name="4_Gia_VLQL48_duyet _KH 2012- NS -DAU TU LAP 5" xfId="508"/>
    <cellStyle name="4_KLNM 1303" xfId="509"/>
    <cellStyle name="4_KlQdinhduyet" xfId="510"/>
    <cellStyle name="4_KlQdinhduyet_KH 2012- NS -DAU TU LAP" xfId="511"/>
    <cellStyle name="4_KlQdinhduyet_KH 2012- NS -DAU TU LAP 2" xfId="512"/>
    <cellStyle name="4_KlQdinhduyet_KH 2012- NS -DAU TU LAP 3" xfId="513"/>
    <cellStyle name="4_KlQdinhduyet_KH 2012- NS -DAU TU LAP 4" xfId="514"/>
    <cellStyle name="4_KlQdinhduyet_KH 2012- NS -DAU TU LAP 5" xfId="515"/>
    <cellStyle name="4_Thong ke cong" xfId="516"/>
    <cellStyle name="4_Thong ke cong_KH 2012- NS -DAU TU LAP" xfId="517"/>
    <cellStyle name="4_Thong ke cong_KH 2012- NS -DAU TU LAP 2" xfId="518"/>
    <cellStyle name="4_Thong ke cong_KH 2012- NS -DAU TU LAP 3" xfId="519"/>
    <cellStyle name="4_Thong ke cong_KH 2012- NS -DAU TU LAP 4" xfId="520"/>
    <cellStyle name="4_Thong ke cong_KH 2012- NS -DAU TU LAP 5" xfId="521"/>
    <cellStyle name="4_thong ke giao dan sinh" xfId="522"/>
    <cellStyle name="4_thong ke giao dan sinh_KH 2012- NS -DAU TU LAP" xfId="523"/>
    <cellStyle name="4_thong ke giao dan sinh_KH 2012- NS -DAU TU LAP 2" xfId="524"/>
    <cellStyle name="4_thong ke giao dan sinh_KH 2012- NS -DAU TU LAP 3" xfId="525"/>
    <cellStyle name="4_thong ke giao dan sinh_KH 2012- NS -DAU TU LAP 4" xfId="526"/>
    <cellStyle name="4_thong ke giao dan sinh_KH 2012- NS -DAU TU LAP 5" xfId="527"/>
    <cellStyle name="4_ÿÿÿÿÿ" xfId="528"/>
    <cellStyle name="40% - Accent1" xfId="529"/>
    <cellStyle name="40% - Accent1 2" xfId="530"/>
    <cellStyle name="40% - Accent1_mãu Quyên gửi" xfId="531"/>
    <cellStyle name="40% - Accent2" xfId="532"/>
    <cellStyle name="40% - Accent2 2" xfId="533"/>
    <cellStyle name="40% - Accent2_mãu Quyên gửi" xfId="534"/>
    <cellStyle name="40% - Accent3" xfId="535"/>
    <cellStyle name="40% - Accent3 2" xfId="536"/>
    <cellStyle name="40% - Accent3_mãu Quyên gửi" xfId="537"/>
    <cellStyle name="40% - Accent4" xfId="538"/>
    <cellStyle name="40% - Accent4 2" xfId="539"/>
    <cellStyle name="40% - Accent4_mãu Quyên gửi" xfId="540"/>
    <cellStyle name="40% - Accent5" xfId="541"/>
    <cellStyle name="40% - Accent5 2" xfId="542"/>
    <cellStyle name="40% - Accent5_mãu Quyên gửi" xfId="543"/>
    <cellStyle name="40% - Accent6" xfId="544"/>
    <cellStyle name="40% - Accent6 2" xfId="545"/>
    <cellStyle name="40% - Accent6_mãu Quyên gửi" xfId="546"/>
    <cellStyle name="40% - Nhấn1" xfId="547"/>
    <cellStyle name="40% - Nhấn2" xfId="548"/>
    <cellStyle name="40% - Nhấn3" xfId="549"/>
    <cellStyle name="40% - Nhấn4" xfId="550"/>
    <cellStyle name="40% - Nhấn5" xfId="551"/>
    <cellStyle name="40% - Nhấn6" xfId="552"/>
    <cellStyle name="52" xfId="553"/>
    <cellStyle name="6" xfId="554"/>
    <cellStyle name="6_DTDuong dong tien -sua tham tra 2009 - luong 650" xfId="555"/>
    <cellStyle name="6_DTDuong dong tien -sua tham tra 2009 - luong 650 2" xfId="556"/>
    <cellStyle name="6_DTDuong dong tien -sua tham tra 2009 - luong 650 3" xfId="557"/>
    <cellStyle name="6_DTDuong dong tien -sua tham tra 2009 - luong 650 4" xfId="558"/>
    <cellStyle name="6_DTDuong dong tien -sua tham tra 2009 - luong 650 5" xfId="559"/>
    <cellStyle name="6_DTDuong dong tien -sua tham tra 2009 - luong 650_KH 2012- NS -DAU TU LAP" xfId="560"/>
    <cellStyle name="6_KH 2012- NS -DAU TU LAP" xfId="561"/>
    <cellStyle name="6_KH 2012- NS -DAU TU LAP 2" xfId="562"/>
    <cellStyle name="6_KH 2012- NS -DAU TU LAP 3" xfId="563"/>
    <cellStyle name="6_KH 2012- NS -DAU TU LAP 4" xfId="564"/>
    <cellStyle name="6_KH 2012- NS -DAU TU LAP 5" xfId="565"/>
    <cellStyle name="60% - Accent1" xfId="566"/>
    <cellStyle name="60% - Accent1 2" xfId="567"/>
    <cellStyle name="60% - Accent2" xfId="568"/>
    <cellStyle name="60% - Accent2 2" xfId="569"/>
    <cellStyle name="60% - Accent3" xfId="570"/>
    <cellStyle name="60% - Accent3 2" xfId="571"/>
    <cellStyle name="60% - Accent4" xfId="572"/>
    <cellStyle name="60% - Accent4 2" xfId="573"/>
    <cellStyle name="60% - Accent5" xfId="574"/>
    <cellStyle name="60% - Accent5 2" xfId="575"/>
    <cellStyle name="60% - Accent6" xfId="576"/>
    <cellStyle name="60% - Accent6 2" xfId="577"/>
    <cellStyle name="60% - Nhấn1" xfId="578"/>
    <cellStyle name="60% - Nhấn2" xfId="579"/>
    <cellStyle name="60% - Nhấn3" xfId="580"/>
    <cellStyle name="60% - Nhấn4" xfId="581"/>
    <cellStyle name="60% - Nhấn5" xfId="582"/>
    <cellStyle name="60% - Nhấn6" xfId="583"/>
    <cellStyle name="Accent1" xfId="584"/>
    <cellStyle name="Accent1 2" xfId="585"/>
    <cellStyle name="Accent2" xfId="586"/>
    <cellStyle name="Accent2 2" xfId="587"/>
    <cellStyle name="Accent3" xfId="588"/>
    <cellStyle name="Accent3 2" xfId="589"/>
    <cellStyle name="Accent4" xfId="590"/>
    <cellStyle name="Accent4 2" xfId="591"/>
    <cellStyle name="Accent5" xfId="592"/>
    <cellStyle name="Accent5 2" xfId="593"/>
    <cellStyle name="Accent6" xfId="594"/>
    <cellStyle name="Accent6 2" xfId="595"/>
    <cellStyle name="ÅëÈ­ [0]_¿ì¹°Åë" xfId="596"/>
    <cellStyle name="AeE­ [0]_INQUIRY ¿?¾÷AßAø " xfId="597"/>
    <cellStyle name="ÅëÈ­ [0]_laroux" xfId="598"/>
    <cellStyle name="ÅëÈ­_¿ì¹°Åë" xfId="599"/>
    <cellStyle name="AeE­_INQUIRY ¿?¾÷AßAø " xfId="600"/>
    <cellStyle name="ÅëÈ­_laroux" xfId="601"/>
    <cellStyle name="args.style" xfId="602"/>
    <cellStyle name="ÄÞ¸¶ [0]_¿ì¹°Åë" xfId="603"/>
    <cellStyle name="AÞ¸¶ [0]_INQUIRY ¿?¾÷AßAø " xfId="604"/>
    <cellStyle name="ÄÞ¸¶ [0]_L601CPT" xfId="605"/>
    <cellStyle name="ÄÞ¸¶_¿ì¹°Åë" xfId="606"/>
    <cellStyle name="AÞ¸¶_INQUIRY ¿?¾÷AßAø " xfId="607"/>
    <cellStyle name="ÄÞ¸¶_L601CPT" xfId="608"/>
    <cellStyle name="AutoFormat Options" xfId="609"/>
    <cellStyle name="AutoFormat Options 2" xfId="610"/>
    <cellStyle name="AutoFormat Options 2 2" xfId="611"/>
    <cellStyle name="AutoFormat Options 2 3" xfId="612"/>
    <cellStyle name="AutoFormat Options 2 4" xfId="613"/>
    <cellStyle name="AutoFormat Options 2 5" xfId="614"/>
    <cellStyle name="AutoFormat Options 3" xfId="615"/>
    <cellStyle name="AutoFormat Options 4" xfId="616"/>
    <cellStyle name="AutoFormat Options 5" xfId="617"/>
    <cellStyle name="Bad" xfId="618"/>
    <cellStyle name="Bad 2" xfId="619"/>
    <cellStyle name="Body" xfId="620"/>
    <cellStyle name="C?AØ_¿?¾÷CoE² " xfId="621"/>
    <cellStyle name="Ç¥ÁØ_#2(M17)_1" xfId="622"/>
    <cellStyle name="C￥AØ_¿μ¾÷CoE² " xfId="623"/>
    <cellStyle name="Ç¥ÁØ_±³°¢¼ö·®" xfId="624"/>
    <cellStyle name="C￥AØ_Sheet1_¿μ¾÷CoE² " xfId="625"/>
    <cellStyle name="Calc Currency (0)" xfId="626"/>
    <cellStyle name="Calc Currency (2)" xfId="627"/>
    <cellStyle name="Calc Percent (0)" xfId="628"/>
    <cellStyle name="Calc Percent (1)" xfId="629"/>
    <cellStyle name="Calc Percent (2)" xfId="630"/>
    <cellStyle name="Calc Units (0)" xfId="631"/>
    <cellStyle name="Calc Units (1)" xfId="632"/>
    <cellStyle name="Calc Units (2)" xfId="633"/>
    <cellStyle name="Calculation" xfId="634"/>
    <cellStyle name="Calculation 2" xfId="635"/>
    <cellStyle name="category" xfId="636"/>
    <cellStyle name="Cerrency_Sheet2_XANGDAU" xfId="637"/>
    <cellStyle name="Check Cell" xfId="638"/>
    <cellStyle name="Check Cell 2" xfId="639"/>
    <cellStyle name="Chi phÝ kh¸c_Book1" xfId="640"/>
    <cellStyle name="chu" xfId="641"/>
    <cellStyle name="Comma" xfId="642"/>
    <cellStyle name="Comma  - Style1" xfId="643"/>
    <cellStyle name="Comma  - Style2" xfId="644"/>
    <cellStyle name="Comma  - Style3" xfId="645"/>
    <cellStyle name="Comma  - Style4" xfId="646"/>
    <cellStyle name="Comma  - Style5" xfId="647"/>
    <cellStyle name="Comma  - Style6" xfId="648"/>
    <cellStyle name="Comma  - Style7" xfId="649"/>
    <cellStyle name="Comma  - Style8" xfId="650"/>
    <cellStyle name="Comma [0]" xfId="651"/>
    <cellStyle name="Comma [0] 2" xfId="652"/>
    <cellStyle name="Comma [00]" xfId="653"/>
    <cellStyle name="Comma 10" xfId="654"/>
    <cellStyle name="Comma 11" xfId="655"/>
    <cellStyle name="Comma 12" xfId="656"/>
    <cellStyle name="Comma 12 2" xfId="657"/>
    <cellStyle name="Comma 12 3" xfId="658"/>
    <cellStyle name="Comma 13" xfId="659"/>
    <cellStyle name="Comma 13 2" xfId="660"/>
    <cellStyle name="Comma 13 3" xfId="661"/>
    <cellStyle name="Comma 13 4" xfId="662"/>
    <cellStyle name="Comma 13 5" xfId="663"/>
    <cellStyle name="Comma 14" xfId="664"/>
    <cellStyle name="Comma 14 2" xfId="665"/>
    <cellStyle name="Comma 14 3" xfId="666"/>
    <cellStyle name="Comma 14 4" xfId="667"/>
    <cellStyle name="Comma 14 5" xfId="668"/>
    <cellStyle name="Comma 15" xfId="669"/>
    <cellStyle name="Comma 16" xfId="670"/>
    <cellStyle name="Comma 17" xfId="671"/>
    <cellStyle name="Comma 17 2" xfId="672"/>
    <cellStyle name="Comma 17 3" xfId="673"/>
    <cellStyle name="Comma 17 4" xfId="674"/>
    <cellStyle name="Comma 17 5" xfId="675"/>
    <cellStyle name="Comma 18" xfId="676"/>
    <cellStyle name="Comma 19" xfId="677"/>
    <cellStyle name="Comma 2" xfId="678"/>
    <cellStyle name="Comma 2 2" xfId="679"/>
    <cellStyle name="Comma 2 2 2" xfId="680"/>
    <cellStyle name="Comma 2 2 2 2" xfId="681"/>
    <cellStyle name="Comma 2 2 2 3" xfId="682"/>
    <cellStyle name="Comma 2 2 2 4" xfId="683"/>
    <cellStyle name="Comma 2 2 2 5" xfId="684"/>
    <cellStyle name="Comma 2 2 3" xfId="685"/>
    <cellStyle name="Comma 2 2 4" xfId="686"/>
    <cellStyle name="Comma 2 2 5" xfId="687"/>
    <cellStyle name="Comma 2 2_Sheet6" xfId="688"/>
    <cellStyle name="Comma 2 3" xfId="689"/>
    <cellStyle name="Comma 2 4" xfId="690"/>
    <cellStyle name="Comma 2_Bieu 9.1 và 9.2  CTMTQG" xfId="691"/>
    <cellStyle name="Comma 20" xfId="692"/>
    <cellStyle name="Comma 21" xfId="693"/>
    <cellStyle name="Comma 21 2" xfId="694"/>
    <cellStyle name="Comma 21 3" xfId="695"/>
    <cellStyle name="Comma 21 4" xfId="696"/>
    <cellStyle name="Comma 21 5" xfId="697"/>
    <cellStyle name="Comma 26" xfId="698"/>
    <cellStyle name="Comma 27" xfId="699"/>
    <cellStyle name="Comma 3" xfId="700"/>
    <cellStyle name="Comma 3 2" xfId="701"/>
    <cellStyle name="Comma 4" xfId="702"/>
    <cellStyle name="Comma 4 2" xfId="703"/>
    <cellStyle name="Comma 4_Tong hop 116 gui Bo TC finish" xfId="704"/>
    <cellStyle name="Comma 5" xfId="705"/>
    <cellStyle name="Comma 5 2" xfId="706"/>
    <cellStyle name="Comma 5 3" xfId="707"/>
    <cellStyle name="Comma 5_Bieu 9.1 và 9.2  CTMTQG" xfId="708"/>
    <cellStyle name="Comma 6" xfId="709"/>
    <cellStyle name="Comma 7" xfId="710"/>
    <cellStyle name="Comma 8" xfId="711"/>
    <cellStyle name="Comma 9" xfId="712"/>
    <cellStyle name="comma zerodec" xfId="713"/>
    <cellStyle name="Comma_Tong hop KP tang luong 830 theo ND 22 nam 2011.xls_vx.xls_nhap" xfId="714"/>
    <cellStyle name="Comma_Tong hop luong giao duc_chi huong" xfId="715"/>
    <cellStyle name="Comma0" xfId="716"/>
    <cellStyle name="Comma0 - Modelo1" xfId="717"/>
    <cellStyle name="Comma0 - Style1" xfId="718"/>
    <cellStyle name="Comma1 - Modelo2" xfId="719"/>
    <cellStyle name="Comma1 - Style2" xfId="720"/>
    <cellStyle name="Copied" xfId="721"/>
    <cellStyle name="Currency" xfId="722"/>
    <cellStyle name="Currency [0]" xfId="723"/>
    <cellStyle name="Currency [00]" xfId="724"/>
    <cellStyle name="Currency 2" xfId="725"/>
    <cellStyle name="Currency0" xfId="726"/>
    <cellStyle name="Currency0 2" xfId="727"/>
    <cellStyle name="Currency0 2 2" xfId="728"/>
    <cellStyle name="Currency0 2 3" xfId="729"/>
    <cellStyle name="Currency0 2 4" xfId="730"/>
    <cellStyle name="Currency0 2 5" xfId="731"/>
    <cellStyle name="Currency0 3" xfId="732"/>
    <cellStyle name="Currency0 4" xfId="733"/>
    <cellStyle name="Currency0 5" xfId="734"/>
    <cellStyle name="Currency1" xfId="735"/>
    <cellStyle name="Date" xfId="736"/>
    <cellStyle name="Date Short" xfId="737"/>
    <cellStyle name="Đầu ra" xfId="738"/>
    <cellStyle name="Đầu vào" xfId="739"/>
    <cellStyle name="Đề mục 1" xfId="740"/>
    <cellStyle name="Đề mục 2" xfId="741"/>
    <cellStyle name="Đề mục 3" xfId="742"/>
    <cellStyle name="Đề mục 4" xfId="743"/>
    <cellStyle name="DELTA" xfId="744"/>
    <cellStyle name="Dezimal [0]_Compiling Utility Macros" xfId="745"/>
    <cellStyle name="Dezimal_Compiling Utility Macros" xfId="746"/>
    <cellStyle name="Dia" xfId="747"/>
    <cellStyle name="Dollar (zero dec)" xfId="748"/>
    <cellStyle name="Dziesi?tny [0]_Invoices2001Slovakia" xfId="749"/>
    <cellStyle name="Dziesi?tny_Invoices2001Slovakia" xfId="750"/>
    <cellStyle name="Dziesietny [0]_Invoices2001Slovakia" xfId="751"/>
    <cellStyle name="Dziesiętny [0]_Invoices2001Slovakia" xfId="752"/>
    <cellStyle name="Dziesietny [0]_Invoices2001Slovakia_Book1" xfId="753"/>
    <cellStyle name="Dziesiętny [0]_Invoices2001Slovakia_Book1" xfId="754"/>
    <cellStyle name="Dziesietny [0]_Invoices2001Slovakia_Book1_Tong hop Cac tuyen(9-1-06)" xfId="755"/>
    <cellStyle name="Dziesiętny [0]_Invoices2001Slovakia_Book1_Tong hop Cac tuyen(9-1-06)" xfId="756"/>
    <cellStyle name="Dziesietny [0]_Invoices2001Slovakia_KL K.C mat duong" xfId="757"/>
    <cellStyle name="Dziesiętny [0]_Invoices2001Slovakia_Nhalamviec VTC(25-1-05)" xfId="758"/>
    <cellStyle name="Dziesietny [0]_Invoices2001Slovakia_TDT KHANH HOA" xfId="759"/>
    <cellStyle name="Dziesiętny [0]_Invoices2001Slovakia_TDT KHANH HOA" xfId="760"/>
    <cellStyle name="Dziesietny [0]_Invoices2001Slovakia_TDT KHANH HOA_Tong hop Cac tuyen(9-1-06)" xfId="761"/>
    <cellStyle name="Dziesiętny [0]_Invoices2001Slovakia_TDT KHANH HOA_Tong hop Cac tuyen(9-1-06)" xfId="762"/>
    <cellStyle name="Dziesietny [0]_Invoices2001Slovakia_TDT quangngai" xfId="763"/>
    <cellStyle name="Dziesiętny [0]_Invoices2001Slovakia_TDT quangngai" xfId="764"/>
    <cellStyle name="Dziesietny [0]_Invoices2001Slovakia_Tong hop Cac tuyen(9-1-06)" xfId="765"/>
    <cellStyle name="Dziesietny_Invoices2001Slovakia" xfId="766"/>
    <cellStyle name="Dziesiętny_Invoices2001Slovakia" xfId="767"/>
    <cellStyle name="Dziesietny_Invoices2001Slovakia_Book1" xfId="768"/>
    <cellStyle name="Dziesiętny_Invoices2001Slovakia_Book1" xfId="769"/>
    <cellStyle name="Dziesietny_Invoices2001Slovakia_Book1_Tong hop Cac tuyen(9-1-06)" xfId="770"/>
    <cellStyle name="Dziesiętny_Invoices2001Slovakia_Book1_Tong hop Cac tuyen(9-1-06)" xfId="771"/>
    <cellStyle name="Dziesietny_Invoices2001Slovakia_KL K.C mat duong" xfId="772"/>
    <cellStyle name="Dziesiętny_Invoices2001Slovakia_Nhalamviec VTC(25-1-05)" xfId="773"/>
    <cellStyle name="Dziesietny_Invoices2001Slovakia_TDT KHANH HOA" xfId="774"/>
    <cellStyle name="Dziesiętny_Invoices2001Slovakia_TDT KHANH HOA" xfId="775"/>
    <cellStyle name="Dziesietny_Invoices2001Slovakia_TDT KHANH HOA_Tong hop Cac tuyen(9-1-06)" xfId="776"/>
    <cellStyle name="Dziesiętny_Invoices2001Slovakia_TDT KHANH HOA_Tong hop Cac tuyen(9-1-06)" xfId="777"/>
    <cellStyle name="Dziesietny_Invoices2001Slovakia_TDT quangngai" xfId="778"/>
    <cellStyle name="Dziesiętny_Invoices2001Slovakia_TDT quangngai" xfId="779"/>
    <cellStyle name="Dziesietny_Invoices2001Slovakia_Tong hop Cac tuyen(9-1-06)" xfId="780"/>
    <cellStyle name="e" xfId="781"/>
    <cellStyle name="e 2" xfId="782"/>
    <cellStyle name="e 3" xfId="783"/>
    <cellStyle name="e 4" xfId="784"/>
    <cellStyle name="e 5" xfId="785"/>
    <cellStyle name="Encabez1" xfId="786"/>
    <cellStyle name="Encabez2" xfId="787"/>
    <cellStyle name="Enter Currency (0)" xfId="788"/>
    <cellStyle name="Enter Currency (2)" xfId="789"/>
    <cellStyle name="Enter Units (0)" xfId="790"/>
    <cellStyle name="Enter Units (1)" xfId="791"/>
    <cellStyle name="Enter Units (2)" xfId="792"/>
    <cellStyle name="Entered" xfId="793"/>
    <cellStyle name="Explanatory Text" xfId="794"/>
    <cellStyle name="Explanatory Text 2" xfId="795"/>
    <cellStyle name="f" xfId="796"/>
    <cellStyle name="f 2" xfId="797"/>
    <cellStyle name="f 3" xfId="798"/>
    <cellStyle name="f 4" xfId="799"/>
    <cellStyle name="f 5" xfId="800"/>
    <cellStyle name="F2" xfId="801"/>
    <cellStyle name="F3" xfId="802"/>
    <cellStyle name="F4" xfId="803"/>
    <cellStyle name="F5" xfId="804"/>
    <cellStyle name="F6" xfId="805"/>
    <cellStyle name="F7" xfId="806"/>
    <cellStyle name="F8" xfId="807"/>
    <cellStyle name="Fijo" xfId="808"/>
    <cellStyle name="Financiero" xfId="809"/>
    <cellStyle name="Fixed" xfId="810"/>
    <cellStyle name="Followed Hyperlink" xfId="811"/>
    <cellStyle name="Font Britannic16" xfId="812"/>
    <cellStyle name="Font Britannic18" xfId="813"/>
    <cellStyle name="Font CenturyCond 18" xfId="814"/>
    <cellStyle name="Font Cond20" xfId="815"/>
    <cellStyle name="Font LucidaSans16" xfId="816"/>
    <cellStyle name="Font NewCenturyCond18" xfId="817"/>
    <cellStyle name="Font Ottawa14" xfId="818"/>
    <cellStyle name="Font Ottawa16" xfId="819"/>
    <cellStyle name="Formulas" xfId="820"/>
    <cellStyle name="Ghi chú" xfId="821"/>
    <cellStyle name="Good" xfId="822"/>
    <cellStyle name="Good 2" xfId="823"/>
    <cellStyle name="Grey" xfId="824"/>
    <cellStyle name="Grey 2" xfId="825"/>
    <cellStyle name="Grey 2 2" xfId="826"/>
    <cellStyle name="Grey 2 3" xfId="827"/>
    <cellStyle name="Grey 2 4" xfId="828"/>
    <cellStyle name="Grey 2 5" xfId="829"/>
    <cellStyle name="Grey 3" xfId="830"/>
    <cellStyle name="Grey 4" xfId="831"/>
    <cellStyle name="Grey 5" xfId="832"/>
    <cellStyle name="H" xfId="833"/>
    <cellStyle name="ha" xfId="834"/>
    <cellStyle name="HAI" xfId="835"/>
    <cellStyle name="HAI 2" xfId="836"/>
    <cellStyle name="HAI 3" xfId="837"/>
    <cellStyle name="HAI 4" xfId="838"/>
    <cellStyle name="HAI 5" xfId="839"/>
    <cellStyle name="Head 1" xfId="840"/>
    <cellStyle name="HEADER" xfId="841"/>
    <cellStyle name="Header1" xfId="842"/>
    <cellStyle name="Header2" xfId="843"/>
    <cellStyle name="Heading 1" xfId="844"/>
    <cellStyle name="Heading 1 2" xfId="845"/>
    <cellStyle name="Heading 2" xfId="846"/>
    <cellStyle name="Heading 2 2" xfId="847"/>
    <cellStyle name="Heading 3" xfId="848"/>
    <cellStyle name="Heading 3 2" xfId="849"/>
    <cellStyle name="Heading 4" xfId="850"/>
    <cellStyle name="Heading 4 2" xfId="851"/>
    <cellStyle name="Heading1" xfId="852"/>
    <cellStyle name="Heading2" xfId="853"/>
    <cellStyle name="HEADINGS" xfId="854"/>
    <cellStyle name="HEADINGSTOP" xfId="855"/>
    <cellStyle name="headoption" xfId="856"/>
    <cellStyle name="hoa" xfId="857"/>
    <cellStyle name="Hoa-Scholl" xfId="858"/>
    <cellStyle name="Hyperlink" xfId="859"/>
    <cellStyle name="i·0" xfId="860"/>
    <cellStyle name="i·0 2" xfId="861"/>
    <cellStyle name="i·0 2 2" xfId="862"/>
    <cellStyle name="i·0 2 3" xfId="863"/>
    <cellStyle name="i·0 2 4" xfId="864"/>
    <cellStyle name="i·0 2 5" xfId="865"/>
    <cellStyle name="i·0 3" xfId="866"/>
    <cellStyle name="i·0 4" xfId="867"/>
    <cellStyle name="i·0 5" xfId="868"/>
    <cellStyle name="Input" xfId="869"/>
    <cellStyle name="Input [yellow]" xfId="870"/>
    <cellStyle name="Input [yellow] 2" xfId="871"/>
    <cellStyle name="Input [yellow] 2 2" xfId="872"/>
    <cellStyle name="Input [yellow] 2 3" xfId="873"/>
    <cellStyle name="Input [yellow] 2 4" xfId="874"/>
    <cellStyle name="Input [yellow] 2 5" xfId="875"/>
    <cellStyle name="Input [yellow] 3" xfId="876"/>
    <cellStyle name="Input [yellow] 4" xfId="877"/>
    <cellStyle name="Input [yellow] 5" xfId="878"/>
    <cellStyle name="Input 2" xfId="879"/>
    <cellStyle name="k" xfId="880"/>
    <cellStyle name="khanh" xfId="881"/>
    <cellStyle name="khanh 2" xfId="882"/>
    <cellStyle name="khanh 3" xfId="883"/>
    <cellStyle name="khanh 4" xfId="884"/>
    <cellStyle name="khanh 5" xfId="885"/>
    <cellStyle name="khoa2" xfId="886"/>
    <cellStyle name="Kiểm tra Ô" xfId="887"/>
    <cellStyle name="KL" xfId="888"/>
    <cellStyle name="Ledger 17 x 11 in" xfId="889"/>
    <cellStyle name="Line" xfId="890"/>
    <cellStyle name="Link Currency (0)" xfId="891"/>
    <cellStyle name="Link Currency (2)" xfId="892"/>
    <cellStyle name="Link Units (0)" xfId="893"/>
    <cellStyle name="Link Units (1)" xfId="894"/>
    <cellStyle name="Link Units (2)" xfId="895"/>
    <cellStyle name="Linked Cell" xfId="896"/>
    <cellStyle name="Linked Cell 2" xfId="897"/>
    <cellStyle name="Loai CBDT" xfId="898"/>
    <cellStyle name="Loai CT" xfId="899"/>
    <cellStyle name="Loai GD" xfId="900"/>
    <cellStyle name="MAU" xfId="901"/>
    <cellStyle name="Migliaia (0)_CALPREZZ" xfId="902"/>
    <cellStyle name="Migliaia_ PESO ELETTR." xfId="903"/>
    <cellStyle name="Millares [0]_10 AVERIAS MASIVAS + ANT" xfId="904"/>
    <cellStyle name="Millares_Well Timing" xfId="905"/>
    <cellStyle name="Milliers [0]_      " xfId="906"/>
    <cellStyle name="Milliers_      " xfId="907"/>
    <cellStyle name="Model" xfId="908"/>
    <cellStyle name="moi" xfId="909"/>
    <cellStyle name="moi 2" xfId="910"/>
    <cellStyle name="moi 2 2" xfId="911"/>
    <cellStyle name="moi 2 3" xfId="912"/>
    <cellStyle name="moi 2 4" xfId="913"/>
    <cellStyle name="moi 2 5" xfId="914"/>
    <cellStyle name="moi 3" xfId="915"/>
    <cellStyle name="moi 4" xfId="916"/>
    <cellStyle name="moi 5" xfId="917"/>
    <cellStyle name="Moneda [0]_Well Timing" xfId="918"/>
    <cellStyle name="Moneda_Well Timing" xfId="919"/>
    <cellStyle name="Monétaire [0]_      " xfId="920"/>
    <cellStyle name="Monétaire_      " xfId="921"/>
    <cellStyle name="n" xfId="922"/>
    <cellStyle name="Neutral" xfId="923"/>
    <cellStyle name="Neutral 2" xfId="924"/>
    <cellStyle name="New" xfId="925"/>
    <cellStyle name="New Times Roman" xfId="926"/>
    <cellStyle name="Nhấn1" xfId="927"/>
    <cellStyle name="Nhấn2" xfId="928"/>
    <cellStyle name="Nhấn3" xfId="929"/>
    <cellStyle name="Nhấn4" xfId="930"/>
    <cellStyle name="Nhấn5" xfId="931"/>
    <cellStyle name="Nhấn6" xfId="932"/>
    <cellStyle name="no dec" xfId="933"/>
    <cellStyle name="Normal - ??1" xfId="934"/>
    <cellStyle name="Normal - Style1" xfId="935"/>
    <cellStyle name="Normal - Style1 2" xfId="936"/>
    <cellStyle name="Normal - Style1 2 2" xfId="937"/>
    <cellStyle name="Normal - Style1 2 3" xfId="938"/>
    <cellStyle name="Normal - Style1 2 4" xfId="939"/>
    <cellStyle name="Normal - Style1 2 5" xfId="940"/>
    <cellStyle name="Normal - Style1 3" xfId="941"/>
    <cellStyle name="Normal - Style1 4" xfId="942"/>
    <cellStyle name="Normal - Style1 5" xfId="943"/>
    <cellStyle name="Normal - 유형1" xfId="944"/>
    <cellStyle name="Normal 10" xfId="945"/>
    <cellStyle name="Normal 11" xfId="946"/>
    <cellStyle name="Normal 12" xfId="947"/>
    <cellStyle name="Normal 13" xfId="948"/>
    <cellStyle name="Normal 14" xfId="949"/>
    <cellStyle name="Normal 14 2" xfId="950"/>
    <cellStyle name="Normal 14 3" xfId="951"/>
    <cellStyle name="Normal 14 4" xfId="952"/>
    <cellStyle name="Normal 14 5" xfId="953"/>
    <cellStyle name="Normal 15" xfId="954"/>
    <cellStyle name="Normal 16" xfId="955"/>
    <cellStyle name="Normal 16 2" xfId="956"/>
    <cellStyle name="Normal 16 3" xfId="957"/>
    <cellStyle name="Normal 16 4" xfId="958"/>
    <cellStyle name="Normal 16 5" xfId="959"/>
    <cellStyle name="Normal 17" xfId="960"/>
    <cellStyle name="Normal 18" xfId="961"/>
    <cellStyle name="Normal 2" xfId="962"/>
    <cellStyle name="Normal 2 2" xfId="963"/>
    <cellStyle name="Normal 2 2 2" xfId="964"/>
    <cellStyle name="Normal 2 2 2 2" xfId="965"/>
    <cellStyle name="Normal 2 2 2 2 2" xfId="966"/>
    <cellStyle name="Normal 2 2 2 2 3" xfId="967"/>
    <cellStyle name="Normal 2 2 2 2 4" xfId="968"/>
    <cellStyle name="Normal 2 2 2 2 5" xfId="969"/>
    <cellStyle name="Normal 2 2 2 2_mãu Quyên gửi" xfId="970"/>
    <cellStyle name="Normal 2 2 2 3" xfId="971"/>
    <cellStyle name="Normal 2 2 2 4" xfId="972"/>
    <cellStyle name="Normal 2 2 2 5" xfId="973"/>
    <cellStyle name="Normal 2 2 3" xfId="974"/>
    <cellStyle name="Normal 2 2 4" xfId="975"/>
    <cellStyle name="Normal 2 2 5" xfId="976"/>
    <cellStyle name="Normal 2 2 6" xfId="977"/>
    <cellStyle name="Normal 2 2_Bieu 9.1 và 9.2  CTMTQG" xfId="978"/>
    <cellStyle name="Normal 2 3" xfId="979"/>
    <cellStyle name="Normal 2 3 2" xfId="980"/>
    <cellStyle name="Normal 2 3 3" xfId="981"/>
    <cellStyle name="Normal 2 3 4" xfId="982"/>
    <cellStyle name="Normal 2 3 5" xfId="983"/>
    <cellStyle name="Normal 2 4" xfId="984"/>
    <cellStyle name="Normal 2 5" xfId="985"/>
    <cellStyle name="Normal 2 6" xfId="986"/>
    <cellStyle name="Normal 2_Bieu 9.1 và 9.2  CTMTQG" xfId="987"/>
    <cellStyle name="Normal 2_Giai trinh so nguoi PC cong tac lau nam ND 116 gui Bo TC" xfId="988"/>
    <cellStyle name="Normal 3" xfId="989"/>
    <cellStyle name="Normal 3 2" xfId="990"/>
    <cellStyle name="Normal 3 2 2" xfId="991"/>
    <cellStyle name="Normal 3 2 3" xfId="992"/>
    <cellStyle name="Normal 3 2 4" xfId="993"/>
    <cellStyle name="Normal 3 2 5" xfId="994"/>
    <cellStyle name="Normal 3 3" xfId="995"/>
    <cellStyle name="Normal 3 4" xfId="996"/>
    <cellStyle name="Normal 3 5" xfId="997"/>
    <cellStyle name="Normal 3_DQTV bao cao BTC" xfId="998"/>
    <cellStyle name="Normal 4" xfId="999"/>
    <cellStyle name="Normal 4 2" xfId="1000"/>
    <cellStyle name="Normal 4 3" xfId="1001"/>
    <cellStyle name="Normal 4 4" xfId="1002"/>
    <cellStyle name="Normal 4 5" xfId="1003"/>
    <cellStyle name="Normal 4 6" xfId="1004"/>
    <cellStyle name="Normal 4_DQTV bao cao BTC" xfId="1005"/>
    <cellStyle name="Normal 5" xfId="1006"/>
    <cellStyle name="Normal 5 2" xfId="1007"/>
    <cellStyle name="Normal 5 2 2" xfId="1008"/>
    <cellStyle name="Normal 5 2 2 2" xfId="1009"/>
    <cellStyle name="Normal 5 2 2 3" xfId="1010"/>
    <cellStyle name="Normal 5 2 2 4" xfId="1011"/>
    <cellStyle name="Normal 5 2 2 5" xfId="1012"/>
    <cellStyle name="Normal 5 2 3" xfId="1013"/>
    <cellStyle name="Normal 5 2 4" xfId="1014"/>
    <cellStyle name="Normal 5 2 5" xfId="1015"/>
    <cellStyle name="Normal 5_Bieu 9.1 và 9.2  CTMTQG" xfId="1016"/>
    <cellStyle name="Normal 6" xfId="1017"/>
    <cellStyle name="Normal 7" xfId="1018"/>
    <cellStyle name="Normal 7 2" xfId="1019"/>
    <cellStyle name="Normal 7 3" xfId="1020"/>
    <cellStyle name="Normal 7 4" xfId="1021"/>
    <cellStyle name="Normal 7 5" xfId="1022"/>
    <cellStyle name="Normal 7_Sheet6" xfId="1023"/>
    <cellStyle name="Normal 8" xfId="1024"/>
    <cellStyle name="Normal 8 2" xfId="1025"/>
    <cellStyle name="Normal 9" xfId="1026"/>
    <cellStyle name="Normal_Bao cao luong ND 22(BC Bo) Tin.xlsmoi nhat" xfId="1027"/>
    <cellStyle name="Normal_Sheet6" xfId="1028"/>
    <cellStyle name="Normal_Thuyet minh che do cua 116 tham dinh lai finish" xfId="1029"/>
    <cellStyle name="Normal_Tong hop KP tang luong 830 theo ND 22 nam 2011.xls_vx.xls_nhap" xfId="1030"/>
    <cellStyle name="Normal_Tong hop luong giao duc_chi huong" xfId="1031"/>
    <cellStyle name="Normal1" xfId="1032"/>
    <cellStyle name="Normal1 2" xfId="1033"/>
    <cellStyle name="Normal1 3" xfId="1034"/>
    <cellStyle name="Normal1 4" xfId="1035"/>
    <cellStyle name="Normal1 5" xfId="1036"/>
    <cellStyle name="NORMAL-ADB" xfId="1037"/>
    <cellStyle name="Normale_ PESO ELETTR." xfId="1038"/>
    <cellStyle name="Normalny_Cennik obowiazuje od 06-08-2001 r (1)" xfId="1039"/>
    <cellStyle name="Note" xfId="1040"/>
    <cellStyle name="Note 2" xfId="1041"/>
    <cellStyle name="Ô Được nối kết" xfId="1042"/>
    <cellStyle name="Œ…‹æØ‚è [0.00]_††††† " xfId="1043"/>
    <cellStyle name="Œ…‹æØ‚è_††††† " xfId="1044"/>
    <cellStyle name="oft Excel]&#13;&#10;Comment=open=/f ‚ðw’è‚·‚é‚ÆAƒ†[ƒU[’è‹`ŠÖ”‚ðŠÖ”“\‚è•t‚¯‚Ìˆê——‚É“o˜^‚·‚é‚±‚Æ‚ª‚Å‚«‚Ü‚·B&#13;&#10;Maximized" xfId="1045"/>
    <cellStyle name="oft Excel]&#13;&#10;Comment=open=/f ‚ðŽw’è‚·‚é‚ÆAƒ†[ƒU[’è‹`ŠÖ”‚ðŠÖ”“\‚è•t‚¯‚Ìˆê——‚É“o˜^‚·‚é‚±‚Æ‚ª‚Å‚«‚Ü‚·B&#13;&#10;Maximized" xfId="1046"/>
    <cellStyle name="oft Excel]&#13;&#10;Comment=The open=/f lines load custom functions into the Paste Function list.&#13;&#10;Maximized=2&#13;&#10;Basics=1&#13;&#10;A" xfId="1047"/>
    <cellStyle name="oft Excel]&#13;&#10;Comment=The open=/f lines load custom functions into the Paste Function list.&#13;&#10;Maximized=3&#13;&#10;Basics=1&#13;&#10;A" xfId="1048"/>
    <cellStyle name="oft Excel]&#13;&#10;Comment=The open=/f lines load custom functions into the Paste Function list.&#13;&#10;Maximized=3&#13;&#10;Basics=1&#13;&#10;A 2" xfId="1049"/>
    <cellStyle name="oft Excel]&#13;&#10;Comment=The open=/f lines load custom functions into the Paste Function list.&#13;&#10;Maximized=3&#13;&#10;Basics=1&#13;&#10;A 3" xfId="1050"/>
    <cellStyle name="oft Excel]&#13;&#10;Comment=The open=/f lines load custom functions into the Paste Function list.&#13;&#10;Maximized=3&#13;&#10;Basics=1&#13;&#10;A 4" xfId="1051"/>
    <cellStyle name="oft Excel]&#13;&#10;Comment=The open=/f lines load custom functions into the Paste Function list.&#13;&#10;Maximized=3&#13;&#10;Basics=1&#13;&#10;A 5" xfId="1052"/>
    <cellStyle name="omma [0]_Mktg Prog" xfId="1053"/>
    <cellStyle name="ormal_Sheet1_1" xfId="1054"/>
    <cellStyle name="Output" xfId="1055"/>
    <cellStyle name="Output 2" xfId="1056"/>
    <cellStyle name="per.style" xfId="1057"/>
    <cellStyle name="Percent" xfId="1058"/>
    <cellStyle name="Percent [0]" xfId="1059"/>
    <cellStyle name="Percent [00]" xfId="1060"/>
    <cellStyle name="Percent [2]" xfId="1061"/>
    <cellStyle name="Percent 2" xfId="1062"/>
    <cellStyle name="Percent 2 2" xfId="1063"/>
    <cellStyle name="Percent 2 2 2" xfId="1064"/>
    <cellStyle name="Percent 2 2 3" xfId="1065"/>
    <cellStyle name="Percent 2 2 4" xfId="1066"/>
    <cellStyle name="Percent 2 2 5" xfId="1067"/>
    <cellStyle name="Percent 2 3" xfId="1068"/>
    <cellStyle name="Percent 2 4" xfId="1069"/>
    <cellStyle name="Percent 2 5" xfId="1070"/>
    <cellStyle name="Percent 3" xfId="1071"/>
    <cellStyle name="Percent 3 2" xfId="1072"/>
    <cellStyle name="PERCENTAGE" xfId="1073"/>
    <cellStyle name="PHONG" xfId="1074"/>
    <cellStyle name="PrePop Currency (0)" xfId="1075"/>
    <cellStyle name="PrePop Currency (2)" xfId="1076"/>
    <cellStyle name="PrePop Units (0)" xfId="1077"/>
    <cellStyle name="PrePop Units (1)" xfId="1078"/>
    <cellStyle name="PrePop Units (2)" xfId="1079"/>
    <cellStyle name="pricing" xfId="1080"/>
    <cellStyle name="PSChar" xfId="1081"/>
    <cellStyle name="PSHeading" xfId="1082"/>
    <cellStyle name="regstoresfromspecstores" xfId="1083"/>
    <cellStyle name="RevList" xfId="1084"/>
    <cellStyle name="S—_x0008_" xfId="1085"/>
    <cellStyle name="S—_x0008_ 2" xfId="1086"/>
    <cellStyle name="S—_x0008_ 2 2" xfId="1087"/>
    <cellStyle name="S—_x0008_ 2 3" xfId="1088"/>
    <cellStyle name="S—_x0008_ 2 4" xfId="1089"/>
    <cellStyle name="S—_x0008_ 2 5" xfId="1090"/>
    <cellStyle name="S—_x0008_ 3" xfId="1091"/>
    <cellStyle name="S—_x0008_ 4" xfId="1092"/>
    <cellStyle name="S—_x0008_ 5" xfId="1093"/>
    <cellStyle name="s]&#13;&#10;spooler=yes&#13;&#10;load=&#13;&#10;Beep=yes&#13;&#10;NullPort=None&#13;&#10;BorderWidth=3&#13;&#10;CursorBlinkRate=1200&#13;&#10;DoubleClickSpeed=452&#13;&#10;Programs=co" xfId="1094"/>
    <cellStyle name="s]&#13;&#10;spooler=yes&#13;&#10;load=&#13;&#10;Beep=yes&#13;&#10;NullPort=None&#13;&#10;BorderWidth=3&#13;&#10;CursorBlinkRate=1200&#13;&#10;DoubleClickSpeed=452&#13;&#10;Programs=co 2" xfId="1095"/>
    <cellStyle name="s]&#13;&#10;spooler=yes&#13;&#10;load=&#13;&#10;Beep=yes&#13;&#10;NullPort=None&#13;&#10;BorderWidth=3&#13;&#10;CursorBlinkRate=1200&#13;&#10;DoubleClickSpeed=452&#13;&#10;Programs=co 3" xfId="1096"/>
    <cellStyle name="s]&#13;&#10;spooler=yes&#13;&#10;load=&#13;&#10;Beep=yes&#13;&#10;NullPort=None&#13;&#10;BorderWidth=3&#13;&#10;CursorBlinkRate=1200&#13;&#10;DoubleClickSpeed=452&#13;&#10;Programs=co 4" xfId="1097"/>
    <cellStyle name="s]&#13;&#10;spooler=yes&#13;&#10;load=&#13;&#10;Beep=yes&#13;&#10;NullPort=None&#13;&#10;BorderWidth=3&#13;&#10;CursorBlinkRate=1200&#13;&#10;DoubleClickSpeed=452&#13;&#10;Programs=co 5" xfId="1098"/>
    <cellStyle name="S—_x0008__DQTV bao cao BTC" xfId="1099"/>
    <cellStyle name="SAPBEXaggData" xfId="1100"/>
    <cellStyle name="SAPBEXaggDataEmph" xfId="1101"/>
    <cellStyle name="SAPBEXaggItem" xfId="1102"/>
    <cellStyle name="SAPBEXchaText" xfId="1103"/>
    <cellStyle name="SAPBEXexcBad7" xfId="1104"/>
    <cellStyle name="SAPBEXexcBad8" xfId="1105"/>
    <cellStyle name="SAPBEXexcBad9" xfId="1106"/>
    <cellStyle name="SAPBEXexcCritical4" xfId="1107"/>
    <cellStyle name="SAPBEXexcCritical5" xfId="1108"/>
    <cellStyle name="SAPBEXexcCritical6" xfId="1109"/>
    <cellStyle name="SAPBEXexcGood1" xfId="1110"/>
    <cellStyle name="SAPBEXexcGood2" xfId="1111"/>
    <cellStyle name="SAPBEXexcGood3" xfId="1112"/>
    <cellStyle name="SAPBEXfilterDrill" xfId="1113"/>
    <cellStyle name="SAPBEXfilterItem" xfId="1114"/>
    <cellStyle name="SAPBEXfilterText" xfId="1115"/>
    <cellStyle name="SAPBEXformats" xfId="1116"/>
    <cellStyle name="SAPBEXheaderItem" xfId="1117"/>
    <cellStyle name="SAPBEXheaderText" xfId="1118"/>
    <cellStyle name="SAPBEXresData" xfId="1119"/>
    <cellStyle name="SAPBEXresDataEmph" xfId="1120"/>
    <cellStyle name="SAPBEXresItem" xfId="1121"/>
    <cellStyle name="SAPBEXstdData" xfId="1122"/>
    <cellStyle name="SAPBEXstdDataEmph" xfId="1123"/>
    <cellStyle name="SAPBEXstdItem" xfId="1124"/>
    <cellStyle name="SAPBEXtitle" xfId="1125"/>
    <cellStyle name="SAPBEXundefined" xfId="1126"/>
    <cellStyle name="SHADEDSTORES" xfId="1127"/>
    <cellStyle name="so" xfId="1128"/>
    <cellStyle name="SO%" xfId="1129"/>
    <cellStyle name="songuyen" xfId="1130"/>
    <cellStyle name="specstores" xfId="1131"/>
    <cellStyle name="Standard" xfId="1132"/>
    <cellStyle name="STT" xfId="1133"/>
    <cellStyle name="STTDG" xfId="1134"/>
    <cellStyle name="Style 1" xfId="1135"/>
    <cellStyle name="Style 1 2" xfId="1136"/>
    <cellStyle name="Style 1 2 2" xfId="1137"/>
    <cellStyle name="Style 1 2 3" xfId="1138"/>
    <cellStyle name="Style 1 2 4" xfId="1139"/>
    <cellStyle name="Style 1 2 5" xfId="1140"/>
    <cellStyle name="Style 1 3" xfId="1141"/>
    <cellStyle name="Style 1 4" xfId="1142"/>
    <cellStyle name="Style 1 5" xfId="1143"/>
    <cellStyle name="Style 10" xfId="1144"/>
    <cellStyle name="Style 11" xfId="1145"/>
    <cellStyle name="Style 12" xfId="1146"/>
    <cellStyle name="Style 13" xfId="1147"/>
    <cellStyle name="Style 14" xfId="1148"/>
    <cellStyle name="Style 15" xfId="1149"/>
    <cellStyle name="Style 16" xfId="1150"/>
    <cellStyle name="Style 17" xfId="1151"/>
    <cellStyle name="Style 2" xfId="1152"/>
    <cellStyle name="Style 2 2" xfId="1153"/>
    <cellStyle name="Style 2 2 2" xfId="1154"/>
    <cellStyle name="Style 2 2 3" xfId="1155"/>
    <cellStyle name="Style 2 2 4" xfId="1156"/>
    <cellStyle name="Style 2 2 5" xfId="1157"/>
    <cellStyle name="Style 2 3" xfId="1158"/>
    <cellStyle name="Style 2 4" xfId="1159"/>
    <cellStyle name="Style 2 5" xfId="1160"/>
    <cellStyle name="Style 3" xfId="1161"/>
    <cellStyle name="Style 3 2" xfId="1162"/>
    <cellStyle name="Style 3 2 2" xfId="1163"/>
    <cellStyle name="Style 3 2 3" xfId="1164"/>
    <cellStyle name="Style 3 2 4" xfId="1165"/>
    <cellStyle name="Style 3 2 5" xfId="1166"/>
    <cellStyle name="Style 3 3" xfId="1167"/>
    <cellStyle name="Style 3 4" xfId="1168"/>
    <cellStyle name="Style 3 5" xfId="1169"/>
    <cellStyle name="Style 4" xfId="1170"/>
    <cellStyle name="Style 4 2" xfId="1171"/>
    <cellStyle name="Style 4 2 2" xfId="1172"/>
    <cellStyle name="Style 4 2 3" xfId="1173"/>
    <cellStyle name="Style 4 2 4" xfId="1174"/>
    <cellStyle name="Style 4 2 5" xfId="1175"/>
    <cellStyle name="Style 4 3" xfId="1176"/>
    <cellStyle name="Style 4 4" xfId="1177"/>
    <cellStyle name="Style 4 5" xfId="1178"/>
    <cellStyle name="Style 5" xfId="1179"/>
    <cellStyle name="Style 6" xfId="1180"/>
    <cellStyle name="Style 7" xfId="1181"/>
    <cellStyle name="Style 8" xfId="1182"/>
    <cellStyle name="Style 9" xfId="1183"/>
    <cellStyle name="style_1" xfId="1184"/>
    <cellStyle name="subhead" xfId="1185"/>
    <cellStyle name="Subtotal" xfId="1186"/>
    <cellStyle name="symbol" xfId="1187"/>
    <cellStyle name="T" xfId="1188"/>
    <cellStyle name="T_BANG LUONG MOI KSDH va KSDC (co phu cap khu vuc)" xfId="1189"/>
    <cellStyle name="T_BANG LUONG MOI KSDH va KSDC (co phu cap khu vuc)_KH 2012- NS -DAU TU LAP" xfId="1190"/>
    <cellStyle name="T_BANG LUONG MOI KSDH va KSDC (co phu cap khu vuc)_KH 2012- NS -DAU TU LAP 2" xfId="1191"/>
    <cellStyle name="T_BANG LUONG MOI KSDH va KSDC (co phu cap khu vuc)_KH 2012- NS -DAU TU LAP 3" xfId="1192"/>
    <cellStyle name="T_BANG LUONG MOI KSDH va KSDC (co phu cap khu vuc)_KH 2012- NS -DAU TU LAP 4" xfId="1193"/>
    <cellStyle name="T_BANG LUONG MOI KSDH va KSDC (co phu cap khu vuc)_KH 2012- NS -DAU TU LAP 5" xfId="1194"/>
    <cellStyle name="T_BangKH2011(BKH-26-7)" xfId="1195"/>
    <cellStyle name="T_BangKH2011(BKH-26-7) 2" xfId="1196"/>
    <cellStyle name="T_BangKH2011(BKH-26-7) 3" xfId="1197"/>
    <cellStyle name="T_BangKH2011(BKH-26-7) 4" xfId="1198"/>
    <cellStyle name="T_BangKH2011(BKH-26-7) 5" xfId="1199"/>
    <cellStyle name="T_BieuKH15.4" xfId="1200"/>
    <cellStyle name="T_BieuKH15.4 2" xfId="1201"/>
    <cellStyle name="T_BieuKH15.4 3" xfId="1202"/>
    <cellStyle name="T_BieuKH15.4 4" xfId="1203"/>
    <cellStyle name="T_BieuKH15.4 5" xfId="1204"/>
    <cellStyle name="T_BieuKH15.4_Copy of BieuKH-15(20-8) cap nhap them so truong" xfId="1205"/>
    <cellStyle name="T_BieuKH15.4_Copy of BieuKH-15(20-8) cap nhap them so truong 2" xfId="1206"/>
    <cellStyle name="T_BieuKH15.4_Copy of BieuKH-15(20-8) cap nhap them so truong 3" xfId="1207"/>
    <cellStyle name="T_BieuKH15.4_Copy of BieuKH-15(20-8) cap nhap them so truong 4" xfId="1208"/>
    <cellStyle name="T_BieuKH15.4_Copy of BieuKH-15(20-8) cap nhap them so truong 5" xfId="1209"/>
    <cellStyle name="T_Book1" xfId="1210"/>
    <cellStyle name="T_Book1_1" xfId="1211"/>
    <cellStyle name="T_Book1_1_Book1" xfId="1212"/>
    <cellStyle name="T_Book1_1_Book1_KH 2012- NS -DAU TU LAP" xfId="1213"/>
    <cellStyle name="T_Book1_1_Book1_KH 2012- NS -DAU TU LAP 2" xfId="1214"/>
    <cellStyle name="T_Book1_1_Book1_KH 2012- NS -DAU TU LAP 3" xfId="1215"/>
    <cellStyle name="T_Book1_1_Book1_KH 2012- NS -DAU TU LAP 4" xfId="1216"/>
    <cellStyle name="T_Book1_1_Book1_KH 2012- NS -DAU TU LAP 5" xfId="1217"/>
    <cellStyle name="T_Book1_1_KH 2012- NS -DAU TU LAP" xfId="1218"/>
    <cellStyle name="T_Book1_1_KH 2012- NS -DAU TU LAP 2" xfId="1219"/>
    <cellStyle name="T_Book1_1_KH 2012- NS -DAU TU LAP 3" xfId="1220"/>
    <cellStyle name="T_Book1_1_KH 2012- NS -DAU TU LAP 4" xfId="1221"/>
    <cellStyle name="T_Book1_1_KH 2012- NS -DAU TU LAP 5" xfId="1222"/>
    <cellStyle name="T_Book1_1_Khoi luong cac hang muc chi tiet-702" xfId="1223"/>
    <cellStyle name="T_Book1_1_Khoi luong cac hang muc chi tiet-702 2" xfId="1224"/>
    <cellStyle name="T_Book1_1_Khoi luong cac hang muc chi tiet-702 3" xfId="1225"/>
    <cellStyle name="T_Book1_1_Khoi luong cac hang muc chi tiet-702 4" xfId="1226"/>
    <cellStyle name="T_Book1_1_Khoi luong cac hang muc chi tiet-702 5" xfId="1227"/>
    <cellStyle name="T_Book1_1_Khoi luong cac hang muc chi tiet-702_KH 2012- NS -DAU TU LAP" xfId="1228"/>
    <cellStyle name="T_Book1_1_KL NT dap nen Dot 3" xfId="1229"/>
    <cellStyle name="T_Book1_1_KL NT dap nen Dot 3 2" xfId="1230"/>
    <cellStyle name="T_Book1_1_KL NT dap nen Dot 3 3" xfId="1231"/>
    <cellStyle name="T_Book1_1_KL NT dap nen Dot 3 4" xfId="1232"/>
    <cellStyle name="T_Book1_1_KL NT dap nen Dot 3 5" xfId="1233"/>
    <cellStyle name="T_Book1_1_KL NT dap nen Dot 3_KH 2012- NS -DAU TU LAP" xfId="1234"/>
    <cellStyle name="T_Book1_1_KL NT Dot 3" xfId="1235"/>
    <cellStyle name="T_Book1_1_KL NT Dot 3 2" xfId="1236"/>
    <cellStyle name="T_Book1_1_KL NT Dot 3 3" xfId="1237"/>
    <cellStyle name="T_Book1_1_KL NT Dot 3 4" xfId="1238"/>
    <cellStyle name="T_Book1_1_KL NT Dot 3 5" xfId="1239"/>
    <cellStyle name="T_Book1_1_KL NT Dot 3_KH 2012- NS -DAU TU LAP" xfId="1240"/>
    <cellStyle name="T_Book1_1_mau KL vach son" xfId="1241"/>
    <cellStyle name="T_Book1_1_mau KL vach son 2" xfId="1242"/>
    <cellStyle name="T_Book1_1_mau KL vach son 3" xfId="1243"/>
    <cellStyle name="T_Book1_1_mau KL vach son 4" xfId="1244"/>
    <cellStyle name="T_Book1_1_mau KL vach son 5" xfId="1245"/>
    <cellStyle name="T_Book1_1_mau KL vach son_KH 2012- NS -DAU TU LAP" xfId="1246"/>
    <cellStyle name="T_Book1_1_Thong ke cong" xfId="1247"/>
    <cellStyle name="T_Book1_1_Thong ke cong_KH 2012- NS -DAU TU LAP" xfId="1248"/>
    <cellStyle name="T_Book1_1_Thong ke cong_KH 2012- NS -DAU TU LAP 2" xfId="1249"/>
    <cellStyle name="T_Book1_1_Thong ke cong_KH 2012- NS -DAU TU LAP 3" xfId="1250"/>
    <cellStyle name="T_Book1_1_Thong ke cong_KH 2012- NS -DAU TU LAP 4" xfId="1251"/>
    <cellStyle name="T_Book1_1_Thong ke cong_KH 2012- NS -DAU TU LAP 5" xfId="1252"/>
    <cellStyle name="T_Book1_2" xfId="1253"/>
    <cellStyle name="T_Book1_2_DTDuong dong tien -sua tham tra 2009 - luong 650" xfId="1254"/>
    <cellStyle name="T_Book1_2_DTDuong dong tien -sua tham tra 2009 - luong 650_KH 2012- NS -DAU TU LAP" xfId="1255"/>
    <cellStyle name="T_Book1_2_DTDuong dong tien -sua tham tra 2009 - luong 650_KH 2012- NS -DAU TU LAP 2" xfId="1256"/>
    <cellStyle name="T_Book1_2_DTDuong dong tien -sua tham tra 2009 - luong 650_KH 2012- NS -DAU TU LAP 3" xfId="1257"/>
    <cellStyle name="T_Book1_2_DTDuong dong tien -sua tham tra 2009 - luong 650_KH 2012- NS -DAU TU LAP 4" xfId="1258"/>
    <cellStyle name="T_Book1_2_DTDuong dong tien -sua tham tra 2009 - luong 650_KH 2012- NS -DAU TU LAP 5" xfId="1259"/>
    <cellStyle name="T_Book1_2_KH 2012- NS -DAU TU LAP" xfId="1260"/>
    <cellStyle name="T_Book1_2_KH 2012- NS -DAU TU LAP 2" xfId="1261"/>
    <cellStyle name="T_Book1_2_KH 2012- NS -DAU TU LAP 3" xfId="1262"/>
    <cellStyle name="T_Book1_2_KH 2012- NS -DAU TU LAP 4" xfId="1263"/>
    <cellStyle name="T_Book1_2_KH 2012- NS -DAU TU LAP 5" xfId="1264"/>
    <cellStyle name="T_Book1_3" xfId="1265"/>
    <cellStyle name="T_Book1_3 2" xfId="1266"/>
    <cellStyle name="T_Book1_3 3" xfId="1267"/>
    <cellStyle name="T_Book1_3 4" xfId="1268"/>
    <cellStyle name="T_Book1_3 5" xfId="1269"/>
    <cellStyle name="T_Book1_Book1" xfId="1270"/>
    <cellStyle name="T_Book1_Book1 2" xfId="1271"/>
    <cellStyle name="T_Book1_Book1 3" xfId="1272"/>
    <cellStyle name="T_Book1_Book1 4" xfId="1273"/>
    <cellStyle name="T_Book1_Book1 5" xfId="1274"/>
    <cellStyle name="T_Book1_Book1_KH 2012- NS -DAU TU LAP" xfId="1275"/>
    <cellStyle name="T_Book1_DT492" xfId="1276"/>
    <cellStyle name="T_Book1_DT492 2" xfId="1277"/>
    <cellStyle name="T_Book1_DT492 3" xfId="1278"/>
    <cellStyle name="T_Book1_DT492 4" xfId="1279"/>
    <cellStyle name="T_Book1_DT492 5" xfId="1280"/>
    <cellStyle name="T_Book1_DT492_KH 2012- NS -DAU TU LAP" xfId="1281"/>
    <cellStyle name="T_Book1_DT972000" xfId="1282"/>
    <cellStyle name="T_Book1_DT972000 2" xfId="1283"/>
    <cellStyle name="T_Book1_DT972000 3" xfId="1284"/>
    <cellStyle name="T_Book1_DT972000 4" xfId="1285"/>
    <cellStyle name="T_Book1_DT972000 5" xfId="1286"/>
    <cellStyle name="T_Book1_DT972000_KH 2012- NS -DAU TU LAP" xfId="1287"/>
    <cellStyle name="T_Book1_DTDuong dong tien -sua tham tra 2009 - luong 650" xfId="1288"/>
    <cellStyle name="T_Book1_DTDuong dong tien -sua tham tra 2009 - luong 650_KH 2012- NS -DAU TU LAP" xfId="1289"/>
    <cellStyle name="T_Book1_DTDuong dong tien -sua tham tra 2009 - luong 650_KH 2012- NS -DAU TU LAP 2" xfId="1290"/>
    <cellStyle name="T_Book1_DTDuong dong tien -sua tham tra 2009 - luong 650_KH 2012- NS -DAU TU LAP 3" xfId="1291"/>
    <cellStyle name="T_Book1_DTDuong dong tien -sua tham tra 2009 - luong 650_KH 2012- NS -DAU TU LAP 4" xfId="1292"/>
    <cellStyle name="T_Book1_DTDuong dong tien -sua tham tra 2009 - luong 650_KH 2012- NS -DAU TU LAP 5" xfId="1293"/>
    <cellStyle name="T_Book1_Du toan khao sat (bo sung 2009)" xfId="1294"/>
    <cellStyle name="T_Book1_Du toan khao sat (bo sung 2009) 2" xfId="1295"/>
    <cellStyle name="T_Book1_Du toan khao sat (bo sung 2009) 3" xfId="1296"/>
    <cellStyle name="T_Book1_Du toan khao sat (bo sung 2009) 4" xfId="1297"/>
    <cellStyle name="T_Book1_Du toan khao sat (bo sung 2009) 5" xfId="1298"/>
    <cellStyle name="T_Book1_Du toan khao sat (bo sung 2009)_KH 2012- NS -DAU TU LAP" xfId="1299"/>
    <cellStyle name="T_Book1_HECO-NR78-Gui a-Vinh(15-5-07)" xfId="1300"/>
    <cellStyle name="T_Book1_HECO-NR78-Gui a-Vinh(15-5-07) 2" xfId="1301"/>
    <cellStyle name="T_Book1_HECO-NR78-Gui a-Vinh(15-5-07) 3" xfId="1302"/>
    <cellStyle name="T_Book1_HECO-NR78-Gui a-Vinh(15-5-07) 4" xfId="1303"/>
    <cellStyle name="T_Book1_HECO-NR78-Gui a-Vinh(15-5-07) 5" xfId="1304"/>
    <cellStyle name="T_Book1_HECO-NR78-Gui a-Vinh(15-5-07)_KH 2012- NS -DAU TU LAP" xfId="1305"/>
    <cellStyle name="T_Book1_KH 2012- NS -DAU TU LAP" xfId="1306"/>
    <cellStyle name="T_Book1_KH 2012- NS -DAU TU LAP 2" xfId="1307"/>
    <cellStyle name="T_Book1_KH 2012- NS -DAU TU LAP 3" xfId="1308"/>
    <cellStyle name="T_Book1_KH 2012- NS -DAU TU LAP 4" xfId="1309"/>
    <cellStyle name="T_Book1_KH 2012- NS -DAU TU LAP 5" xfId="1310"/>
    <cellStyle name="T_Book1_Khoi luong cac hang muc chi tiet-702" xfId="1311"/>
    <cellStyle name="T_Book1_Khoi luong cac hang muc chi tiet-702_KH 2012- NS -DAU TU LAP" xfId="1312"/>
    <cellStyle name="T_Book1_Khoi luong cac hang muc chi tiet-702_KH 2012- NS -DAU TU LAP 2" xfId="1313"/>
    <cellStyle name="T_Book1_Khoi luong cac hang muc chi tiet-702_KH 2012- NS -DAU TU LAP 3" xfId="1314"/>
    <cellStyle name="T_Book1_Khoi luong cac hang muc chi tiet-702_KH 2012- NS -DAU TU LAP 4" xfId="1315"/>
    <cellStyle name="T_Book1_Khoi luong cac hang muc chi tiet-702_KH 2012- NS -DAU TU LAP 5" xfId="1316"/>
    <cellStyle name="T_Book1_KL NT dap nen Dot 3" xfId="1317"/>
    <cellStyle name="T_Book1_KL NT dap nen Dot 3_KH 2012- NS -DAU TU LAP" xfId="1318"/>
    <cellStyle name="T_Book1_KL NT dap nen Dot 3_KH 2012- NS -DAU TU LAP 2" xfId="1319"/>
    <cellStyle name="T_Book1_KL NT dap nen Dot 3_KH 2012- NS -DAU TU LAP 3" xfId="1320"/>
    <cellStyle name="T_Book1_KL NT dap nen Dot 3_KH 2012- NS -DAU TU LAP 4" xfId="1321"/>
    <cellStyle name="T_Book1_KL NT dap nen Dot 3_KH 2012- NS -DAU TU LAP 5" xfId="1322"/>
    <cellStyle name="T_Book1_KL NT Dot 3" xfId="1323"/>
    <cellStyle name="T_Book1_KL NT Dot 3_KH 2012- NS -DAU TU LAP" xfId="1324"/>
    <cellStyle name="T_Book1_KL NT Dot 3_KH 2012- NS -DAU TU LAP 2" xfId="1325"/>
    <cellStyle name="T_Book1_KL NT Dot 3_KH 2012- NS -DAU TU LAP 3" xfId="1326"/>
    <cellStyle name="T_Book1_KL NT Dot 3_KH 2012- NS -DAU TU LAP 4" xfId="1327"/>
    <cellStyle name="T_Book1_KL NT Dot 3_KH 2012- NS -DAU TU LAP 5" xfId="1328"/>
    <cellStyle name="T_Book1_mau KL vach son" xfId="1329"/>
    <cellStyle name="T_Book1_mau KL vach son_KH 2012- NS -DAU TU LAP" xfId="1330"/>
    <cellStyle name="T_Book1_mau KL vach son_KH 2012- NS -DAU TU LAP 2" xfId="1331"/>
    <cellStyle name="T_Book1_mau KL vach son_KH 2012- NS -DAU TU LAP 3" xfId="1332"/>
    <cellStyle name="T_Book1_mau KL vach son_KH 2012- NS -DAU TU LAP 4" xfId="1333"/>
    <cellStyle name="T_Book1_mau KL vach son_KH 2012- NS -DAU TU LAP 5" xfId="1334"/>
    <cellStyle name="T_Book1_San sat hach moi" xfId="1335"/>
    <cellStyle name="T_Book1_San sat hach moi 2" xfId="1336"/>
    <cellStyle name="T_Book1_San sat hach moi 3" xfId="1337"/>
    <cellStyle name="T_Book1_San sat hach moi 4" xfId="1338"/>
    <cellStyle name="T_Book1_San sat hach moi 5" xfId="1339"/>
    <cellStyle name="T_Book1_San sat hach moi_KH 2012- NS -DAU TU LAP" xfId="1340"/>
    <cellStyle name="T_Book1_Thong ke cong" xfId="1341"/>
    <cellStyle name="T_Book1_Thong ke cong 2" xfId="1342"/>
    <cellStyle name="T_Book1_Thong ke cong 3" xfId="1343"/>
    <cellStyle name="T_Book1_Thong ke cong 4" xfId="1344"/>
    <cellStyle name="T_Book1_Thong ke cong 5" xfId="1345"/>
    <cellStyle name="T_Book1_Thong ke cong_KH 2012- NS -DAU TU LAP" xfId="1346"/>
    <cellStyle name="T_CDKT" xfId="1347"/>
    <cellStyle name="T_CDKT 2" xfId="1348"/>
    <cellStyle name="T_CDKT 3" xfId="1349"/>
    <cellStyle name="T_CDKT 4" xfId="1350"/>
    <cellStyle name="T_CDKT 5" xfId="1351"/>
    <cellStyle name="T_CDKT_KH 2012- NS -DAU TU LAP" xfId="1352"/>
    <cellStyle name="T_Copy of KS Du an dau tu" xfId="1353"/>
    <cellStyle name="T_Copy of KS Du an dau tu 2" xfId="1354"/>
    <cellStyle name="T_Copy of KS Du an dau tu 3" xfId="1355"/>
    <cellStyle name="T_Copy of KS Du an dau tu 4" xfId="1356"/>
    <cellStyle name="T_Copy of KS Du an dau tu 5" xfId="1357"/>
    <cellStyle name="T_Copy of KS Du an dau tu_KH 2012- NS -DAU TU LAP" xfId="1358"/>
    <cellStyle name="T_Cost for DD (summary)" xfId="1359"/>
    <cellStyle name="T_Cost for DD (summary) 2" xfId="1360"/>
    <cellStyle name="T_Cost for DD (summary) 3" xfId="1361"/>
    <cellStyle name="T_Cost for DD (summary) 4" xfId="1362"/>
    <cellStyle name="T_Cost for DD (summary) 5" xfId="1363"/>
    <cellStyle name="T_Cost for DD (summary)_KH 2012- NS -DAU TU LAP" xfId="1364"/>
    <cellStyle name="T_DT972000" xfId="1365"/>
    <cellStyle name="T_DTDuong dong tien -sua tham tra 2009 - luong 650" xfId="1366"/>
    <cellStyle name="T_DTDuong dong tien -sua tham tra 2009 - luong 650 2" xfId="1367"/>
    <cellStyle name="T_DTDuong dong tien -sua tham tra 2009 - luong 650 3" xfId="1368"/>
    <cellStyle name="T_DTDuong dong tien -sua tham tra 2009 - luong 650 4" xfId="1369"/>
    <cellStyle name="T_DTDuong dong tien -sua tham tra 2009 - luong 650 5" xfId="1370"/>
    <cellStyle name="T_DTDuong dong tien -sua tham tra 2009 - luong 650_KH 2012- NS -DAU TU LAP" xfId="1371"/>
    <cellStyle name="T_dtTL598G1." xfId="1372"/>
    <cellStyle name="T_dtTL598G1._KH 2012- NS -DAU TU LAP" xfId="1373"/>
    <cellStyle name="T_dtTL598G1._KH 2012- NS -DAU TU LAP 2" xfId="1374"/>
    <cellStyle name="T_dtTL598G1._KH 2012- NS -DAU TU LAP 3" xfId="1375"/>
    <cellStyle name="T_dtTL598G1._KH 2012- NS -DAU TU LAP 4" xfId="1376"/>
    <cellStyle name="T_dtTL598G1._KH 2012- NS -DAU TU LAP 5" xfId="1377"/>
    <cellStyle name="T_Du toan khao sat (bo sung 2009)" xfId="1378"/>
    <cellStyle name="T_Du toan khao sat (bo sung 2009)_KH 2012- NS -DAU TU LAP" xfId="1379"/>
    <cellStyle name="T_Du toan khao sat (bo sung 2009)_KH 2012- NS -DAU TU LAP 2" xfId="1380"/>
    <cellStyle name="T_Du toan khao sat (bo sung 2009)_KH 2012- NS -DAU TU LAP 3" xfId="1381"/>
    <cellStyle name="T_Du toan khao sat (bo sung 2009)_KH 2012- NS -DAU TU LAP 4" xfId="1382"/>
    <cellStyle name="T_Du toan khao sat (bo sung 2009)_KH 2012- NS -DAU TU LAP 5" xfId="1383"/>
    <cellStyle name="T_Khao satD1" xfId="1384"/>
    <cellStyle name="T_Khao satD1_KH 2012- NS -DAU TU LAP" xfId="1385"/>
    <cellStyle name="T_Khao satD1_KH 2012- NS -DAU TU LAP 2" xfId="1386"/>
    <cellStyle name="T_Khao satD1_KH 2012- NS -DAU TU LAP 3" xfId="1387"/>
    <cellStyle name="T_Khao satD1_KH 2012- NS -DAU TU LAP 4" xfId="1388"/>
    <cellStyle name="T_Khao satD1_KH 2012- NS -DAU TU LAP 5" xfId="1389"/>
    <cellStyle name="T_Khoi luong cac hang muc chi tiet-702" xfId="1390"/>
    <cellStyle name="T_Khoi luong cac hang muc chi tiet-702 2" xfId="1391"/>
    <cellStyle name="T_Khoi luong cac hang muc chi tiet-702 3" xfId="1392"/>
    <cellStyle name="T_Khoi luong cac hang muc chi tiet-702 4" xfId="1393"/>
    <cellStyle name="T_Khoi luong cac hang muc chi tiet-702 5" xfId="1394"/>
    <cellStyle name="T_Khoi luong cac hang muc chi tiet-702_KH 2012- NS -DAU TU LAP" xfId="1395"/>
    <cellStyle name="T_KL NT dap nen Dot 3" xfId="1396"/>
    <cellStyle name="T_KL NT Dot 3" xfId="1397"/>
    <cellStyle name="T_Kl VL ranh" xfId="1398"/>
    <cellStyle name="T_Kl VL ranh_KH 2012- NS -DAU TU LAP" xfId="1399"/>
    <cellStyle name="T_Kl VL ranh_KH 2012- NS -DAU TU LAP 2" xfId="1400"/>
    <cellStyle name="T_Kl VL ranh_KH 2012- NS -DAU TU LAP 3" xfId="1401"/>
    <cellStyle name="T_Kl VL ranh_KH 2012- NS -DAU TU LAP 4" xfId="1402"/>
    <cellStyle name="T_Kl VL ranh_KH 2012- NS -DAU TU LAP 5" xfId="1403"/>
    <cellStyle name="T_KLNMD1" xfId="1404"/>
    <cellStyle name="T_KLNMD1_KH 2012- NS -DAU TU LAP" xfId="1405"/>
    <cellStyle name="T_KLNMD1_KH 2012- NS -DAU TU LAP 2" xfId="1406"/>
    <cellStyle name="T_KLNMD1_KH 2012- NS -DAU TU LAP 3" xfId="1407"/>
    <cellStyle name="T_KLNMD1_KH 2012- NS -DAU TU LAP 4" xfId="1408"/>
    <cellStyle name="T_KLNMD1_KH 2012- NS -DAU TU LAP 5" xfId="1409"/>
    <cellStyle name="T_mau KL vach son" xfId="1410"/>
    <cellStyle name="T_mau KL vach son 2" xfId="1411"/>
    <cellStyle name="T_mau KL vach son 3" xfId="1412"/>
    <cellStyle name="T_mau KL vach son 4" xfId="1413"/>
    <cellStyle name="T_mau KL vach son 5" xfId="1414"/>
    <cellStyle name="T_mau KL vach son_KH 2012- NS -DAU TU LAP" xfId="1415"/>
    <cellStyle name="T_San sat hach moi" xfId="1416"/>
    <cellStyle name="T_San sat hach moi_KH 2012- NS -DAU TU LAP" xfId="1417"/>
    <cellStyle name="T_San sat hach moi_KH 2012- NS -DAU TU LAP 2" xfId="1418"/>
    <cellStyle name="T_San sat hach moi_KH 2012- NS -DAU TU LAP 3" xfId="1419"/>
    <cellStyle name="T_San sat hach moi_KH 2012- NS -DAU TU LAP 4" xfId="1420"/>
    <cellStyle name="T_San sat hach moi_KH 2012- NS -DAU TU LAP 5" xfId="1421"/>
    <cellStyle name="T_SS BVTC cau va cong tuyen Le Chan" xfId="1422"/>
    <cellStyle name="T_SS BVTC cau va cong tuyen Le Chan_KH 2012- NS -DAU TU LAP" xfId="1423"/>
    <cellStyle name="T_SS BVTC cau va cong tuyen Le Chan_KH 2012- NS -DAU TU LAP 2" xfId="1424"/>
    <cellStyle name="T_SS BVTC cau va cong tuyen Le Chan_KH 2012- NS -DAU TU LAP 3" xfId="1425"/>
    <cellStyle name="T_SS BVTC cau va cong tuyen Le Chan_KH 2012- NS -DAU TU LAP 4" xfId="1426"/>
    <cellStyle name="T_SS BVTC cau va cong tuyen Le Chan_KH 2012- NS -DAU TU LAP 5" xfId="1427"/>
    <cellStyle name="T_THKL 1303" xfId="1428"/>
    <cellStyle name="T_THKL 1303_KH 2012- NS -DAU TU LAP" xfId="1429"/>
    <cellStyle name="T_THKL 1303_KH 2012- NS -DAU TU LAP 2" xfId="1430"/>
    <cellStyle name="T_THKL 1303_KH 2012- NS -DAU TU LAP 3" xfId="1431"/>
    <cellStyle name="T_THKL 1303_KH 2012- NS -DAU TU LAP 4" xfId="1432"/>
    <cellStyle name="T_THKL 1303_KH 2012- NS -DAU TU LAP 5" xfId="1433"/>
    <cellStyle name="T_Thong ke" xfId="1434"/>
    <cellStyle name="T_Thong ke cong" xfId="1435"/>
    <cellStyle name="T_Thong ke cong_KH 2012- NS -DAU TU LAP" xfId="1436"/>
    <cellStyle name="T_Thong ke cong_KH 2012- NS -DAU TU LAP 2" xfId="1437"/>
    <cellStyle name="T_Thong ke cong_KH 2012- NS -DAU TU LAP 3" xfId="1438"/>
    <cellStyle name="T_Thong ke cong_KH 2012- NS -DAU TU LAP 4" xfId="1439"/>
    <cellStyle name="T_Thong ke cong_KH 2012- NS -DAU TU LAP 5" xfId="1440"/>
    <cellStyle name="T_thong ke giao dan sinh" xfId="1441"/>
    <cellStyle name="T_thong ke giao dan sinh_KH 2012- NS -DAU TU LAP" xfId="1442"/>
    <cellStyle name="T_thong ke giao dan sinh_KH 2012- NS -DAU TU LAP 2" xfId="1443"/>
    <cellStyle name="T_thong ke giao dan sinh_KH 2012- NS -DAU TU LAP 3" xfId="1444"/>
    <cellStyle name="T_thong ke giao dan sinh_KH 2012- NS -DAU TU LAP 4" xfId="1445"/>
    <cellStyle name="T_thong ke giao dan sinh_KH 2012- NS -DAU TU LAP 5" xfId="1446"/>
    <cellStyle name="T_Thong ke_KH 2012- NS -DAU TU LAP" xfId="1447"/>
    <cellStyle name="T_Thong ke_KH 2012- NS -DAU TU LAP 2" xfId="1448"/>
    <cellStyle name="T_Thong ke_KH 2012- NS -DAU TU LAP 3" xfId="1449"/>
    <cellStyle name="T_Thong ke_KH 2012- NS -DAU TU LAP 4" xfId="1450"/>
    <cellStyle name="T_Thong ke_KH 2012- NS -DAU TU LAP 5" xfId="1451"/>
    <cellStyle name="T_tien2004" xfId="1452"/>
    <cellStyle name="T_tien2004_KH 2012- NS -DAU TU LAP" xfId="1453"/>
    <cellStyle name="T_tien2004_KH 2012- NS -DAU TU LAP 2" xfId="1454"/>
    <cellStyle name="T_tien2004_KH 2012- NS -DAU TU LAP 3" xfId="1455"/>
    <cellStyle name="T_tien2004_KH 2012- NS -DAU TU LAP 4" xfId="1456"/>
    <cellStyle name="T_tien2004_KH 2012- NS -DAU TU LAP 5" xfId="1457"/>
    <cellStyle name="T_TKE-ChoDon-sua" xfId="1458"/>
    <cellStyle name="T_TKE-ChoDon-sua_KH 2012- NS -DAU TU LAP" xfId="1459"/>
    <cellStyle name="T_TKE-ChoDon-sua_KH 2012- NS -DAU TU LAP 2" xfId="1460"/>
    <cellStyle name="T_TKE-ChoDon-sua_KH 2012- NS -DAU TU LAP 3" xfId="1461"/>
    <cellStyle name="T_TKE-ChoDon-sua_KH 2012- NS -DAU TU LAP 4" xfId="1462"/>
    <cellStyle name="T_TKE-ChoDon-sua_KH 2012- NS -DAU TU LAP 5" xfId="1463"/>
    <cellStyle name="T_Tong hop BHTN gui 21 9" xfId="1464"/>
    <cellStyle name="T_Tong hop BHTN gui 21 9_Copy of Bao cao luong ND 66 gui Bo TC fix 2" xfId="1465"/>
    <cellStyle name="T_Tong hop BHTN gui 21 9_Tong hop luong ND 66 Huyen - Hung 08 12" xfId="1466"/>
    <cellStyle name="T_Tong hop BHTN gui 21 9_Tong hop luong ND 66 Huyen - Hung 26 11" xfId="1467"/>
    <cellStyle name="T_Tong hop BHTN gui 21 9_Tong hop luong ND 66 Huyen - Hung 27 11" xfId="1468"/>
    <cellStyle name="T_Tong hop khoi luong Dot 3" xfId="1469"/>
    <cellStyle name="T_Tong hop khoi luong Dot 3_KH 2012- NS -DAU TU LAP" xfId="1470"/>
    <cellStyle name="T_Tong hop khoi luong Dot 3_KH 2012- NS -DAU TU LAP 2" xfId="1471"/>
    <cellStyle name="T_Tong hop khoi luong Dot 3_KH 2012- NS -DAU TU LAP 3" xfId="1472"/>
    <cellStyle name="T_Tong hop khoi luong Dot 3_KH 2012- NS -DAU TU LAP 4" xfId="1473"/>
    <cellStyle name="T_Tong hop khoi luong Dot 3_KH 2012- NS -DAU TU LAP 5" xfId="1474"/>
    <cellStyle name="T_Von gui STC" xfId="1475"/>
    <cellStyle name="T_Von gui STC 2" xfId="1476"/>
    <cellStyle name="T_Von gui STC 3" xfId="1477"/>
    <cellStyle name="T_Von gui STC 4" xfId="1478"/>
    <cellStyle name="T_Von gui STC 5" xfId="1479"/>
    <cellStyle name="T_Von gui STC-1" xfId="1480"/>
    <cellStyle name="T_Von gui STC-1 2" xfId="1481"/>
    <cellStyle name="T_Von gui STC-1 3" xfId="1482"/>
    <cellStyle name="T_Von gui STC-1 4" xfId="1483"/>
    <cellStyle name="T_Von gui STC-1 5" xfId="1484"/>
    <cellStyle name="T_von XDCB" xfId="1485"/>
    <cellStyle name="T_von XDCB 2" xfId="1486"/>
    <cellStyle name="T_von XDCB 3" xfId="1487"/>
    <cellStyle name="T_von XDCB 4" xfId="1488"/>
    <cellStyle name="T_von XDCB 5" xfId="1489"/>
    <cellStyle name="T_Worksheet in D: ... Hoan thien 5goi theo KL cu 28-06 4.Cong 5goi Coc 33-Km1+490.13 Cong coc 33-km1+490.13" xfId="1490"/>
    <cellStyle name="T_Worksheet in D: ... Hoan thien 5goi theo KL cu 28-06 4.Cong 5goi Coc 33-Km1+490.13 Cong coc 33-km1+490.13_KH 2012- NS -DAU TU LAP" xfId="1491"/>
    <cellStyle name="T_Worksheet in D: ... Hoan thien 5goi theo KL cu 28-06 4.Cong 5goi Coc 33-Km1+490.13 Cong coc 33-km1+490.13_KH 2012- NS -DAU TU LAP 2" xfId="1492"/>
    <cellStyle name="T_Worksheet in D: ... Hoan thien 5goi theo KL cu 28-06 4.Cong 5goi Coc 33-Km1+490.13 Cong coc 33-km1+490.13_KH 2012- NS -DAU TU LAP 3" xfId="1493"/>
    <cellStyle name="T_Worksheet in D: ... Hoan thien 5goi theo KL cu 28-06 4.Cong 5goi Coc 33-Km1+490.13 Cong coc 33-km1+490.13_KH 2012- NS -DAU TU LAP 4" xfId="1494"/>
    <cellStyle name="T_Worksheet in D: ... Hoan thien 5goi theo KL cu 28-06 4.Cong 5goi Coc 33-Km1+490.13 Cong coc 33-km1+490.13_KH 2012- NS -DAU TU LAP 5" xfId="1495"/>
    <cellStyle name="Text Indent A" xfId="1496"/>
    <cellStyle name="Text Indent B" xfId="1497"/>
    <cellStyle name="Text Indent C" xfId="1498"/>
    <cellStyle name="th" xfId="1499"/>
    <cellStyle name="þ_x001D_ð¤_x000C_¯þ_x0014_&#13;¨þU_x0001_À_x0004_ _x0015__x000F__x0001__x0001_" xfId="1500"/>
    <cellStyle name="þ_x001D_ð·_x000C_æþ'&#13;ßþU_x0001_Ø_x0005_ü_x0014__x0007__x0001__x0001_" xfId="1501"/>
    <cellStyle name="þ_x001D_ðÇ%Uý—&amp;Hý9_x0008_Ÿ s&#10;_x0007__x0001__x0001_" xfId="1502"/>
    <cellStyle name="þ_x001D_ðK_x000C_Fý_x001B_&#13;9ýU_x0001_Ð_x0008_¦)_x0007__x0001__x0001_" xfId="1503"/>
    <cellStyle name="thuong-10" xfId="1504"/>
    <cellStyle name="thuong-11" xfId="1505"/>
    <cellStyle name="Thuyet minh" xfId="1506"/>
    <cellStyle name="Tiêu đề" xfId="1507"/>
    <cellStyle name="Tính toán" xfId="1508"/>
    <cellStyle name="tit1" xfId="1509"/>
    <cellStyle name="tit2" xfId="1510"/>
    <cellStyle name="tit3" xfId="1511"/>
    <cellStyle name="tit4" xfId="1512"/>
    <cellStyle name="Title" xfId="1513"/>
    <cellStyle name="Title 2" xfId="1514"/>
    <cellStyle name="Tổng" xfId="1515"/>
    <cellStyle name="Tong so" xfId="1516"/>
    <cellStyle name="tong so 1" xfId="1517"/>
    <cellStyle name="Tổng_mãu Quyên gửi" xfId="1518"/>
    <cellStyle name="Tongcong" xfId="1519"/>
    <cellStyle name="Tốt" xfId="1520"/>
    <cellStyle name="Total" xfId="1521"/>
    <cellStyle name="Total 2" xfId="1522"/>
    <cellStyle name="trang" xfId="1523"/>
    <cellStyle name="Trung tính" xfId="1524"/>
    <cellStyle name="u" xfId="1525"/>
    <cellStyle name="Valuta (0)_CALPREZZ" xfId="1526"/>
    <cellStyle name="Valuta_ PESO ELETTR." xfId="1527"/>
    <cellStyle name="Văn bản Cảnh báo" xfId="1528"/>
    <cellStyle name="Văn bản Giải thích" xfId="1529"/>
    <cellStyle name="VANG1" xfId="1530"/>
    <cellStyle name="viet" xfId="1531"/>
    <cellStyle name="viet2" xfId="1532"/>
    <cellStyle name="vn time 10" xfId="1533"/>
    <cellStyle name="Vn Time 13" xfId="1534"/>
    <cellStyle name="Vn Time 14" xfId="1535"/>
    <cellStyle name="vn_time" xfId="1536"/>
    <cellStyle name="vnbo" xfId="1537"/>
    <cellStyle name="vnhead1" xfId="1538"/>
    <cellStyle name="vnhead2" xfId="1539"/>
    <cellStyle name="vnhead3" xfId="1540"/>
    <cellStyle name="vnhead4" xfId="1541"/>
    <cellStyle name="vntxt1" xfId="1542"/>
    <cellStyle name="vntxt2" xfId="1543"/>
    <cellStyle name="W_STDFOR" xfId="1544"/>
    <cellStyle name="Währung [0]_Compiling Utility Macros" xfId="1545"/>
    <cellStyle name="Währung_Compiling Utility Macros" xfId="1546"/>
    <cellStyle name="Walutowy [0]_Invoices2001Slovakia" xfId="1547"/>
    <cellStyle name="Walutowy_Invoices2001Slovakia" xfId="1548"/>
    <cellStyle name="Warning Text" xfId="1549"/>
    <cellStyle name="Warning Text 2" xfId="1550"/>
    <cellStyle name="Xấu" xfId="1551"/>
    <cellStyle name="xuan" xfId="1552"/>
    <cellStyle name="똿뗦먛귟 [0.00]_PRODUCT DETAIL Q1" xfId="1553"/>
    <cellStyle name="똿뗦먛귟_PRODUCT DETAIL Q1" xfId="1554"/>
    <cellStyle name="믅됞 [0.00]_PRODUCT DETAIL Q1" xfId="1555"/>
    <cellStyle name="믅됞_PRODUCT DETAIL Q1" xfId="1556"/>
    <cellStyle name="백분율_95" xfId="1557"/>
    <cellStyle name="뷭?_BOOKSHIP" xfId="1558"/>
    <cellStyle name="一般_00Q3902REV.1" xfId="1559"/>
    <cellStyle name="千分位[0]_00Q3902REV.1" xfId="1560"/>
    <cellStyle name="千分位_00Q3902REV.1" xfId="1561"/>
    <cellStyle name="콤마 [ - 유형1" xfId="1562"/>
    <cellStyle name="콤마 [ - 유형2" xfId="1563"/>
    <cellStyle name="콤마 [ - 유형3" xfId="1564"/>
    <cellStyle name="콤마 [ - 유형4" xfId="1565"/>
    <cellStyle name="콤마 [ - 유형5" xfId="1566"/>
    <cellStyle name="콤마 [ - 유형6" xfId="1567"/>
    <cellStyle name="콤마 [ - 유형7" xfId="1568"/>
    <cellStyle name="콤마 [ - 유형8" xfId="1569"/>
    <cellStyle name="콤마 [0]_ 비목별 월별기술 " xfId="1570"/>
    <cellStyle name="콤마_ 비목별 월별기술 " xfId="1571"/>
    <cellStyle name="통화 [0]_1202" xfId="1572"/>
    <cellStyle name="통화_1202" xfId="1573"/>
    <cellStyle name="표준_(정보부문)월별인원계획" xfId="1574"/>
    <cellStyle name="桁区切り_工費" xfId="1575"/>
    <cellStyle name="標準_BOQ-08" xfId="1576"/>
    <cellStyle name="貨幣 [0]_00Q3902REV.1" xfId="1577"/>
    <cellStyle name="貨幣[0]_BRE" xfId="1578"/>
    <cellStyle name="貨幣_00Q3902REV.1" xfId="1579"/>
    <cellStyle name=" [0.00]_ Att. 1- Cover" xfId="1580"/>
    <cellStyle name="_ Att. 1- Cover" xfId="1581"/>
    <cellStyle name="?_ Att. 1- Cover" xfId="15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11</xdr:row>
      <xdr:rowOff>133350</xdr:rowOff>
    </xdr:from>
    <xdr:to>
      <xdr:col>1</xdr:col>
      <xdr:colOff>1171575</xdr:colOff>
      <xdr:row>12</xdr:row>
      <xdr:rowOff>133350</xdr:rowOff>
    </xdr:to>
    <xdr:sp>
      <xdr:nvSpPr>
        <xdr:cNvPr id="1" name="Line 1"/>
        <xdr:cNvSpPr>
          <a:spLocks/>
        </xdr:cNvSpPr>
      </xdr:nvSpPr>
      <xdr:spPr>
        <a:xfrm>
          <a:off x="1219200" y="3390900"/>
          <a:ext cx="3429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N\NAM%202014\SU%20NGHIEP\CONG%20VAN\NHU%20CAU%20KINH%20PHI%20THUC%20HIEN%20NGH&#7882;%20DINH%20116%20NAM%202014%20SO%20NN%20VA%20PT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 116 8"/>
      <sheetName val="PC LNAM 8a"/>
      <sheetName val="Tro cap 8b"/>
      <sheetName val="PCTH 8c"/>
      <sheetName val="Tquan, khac 116 8e"/>
    </sheetNames>
    <sheetDataSet>
      <sheetData sheetId="1">
        <row r="10">
          <cell r="C10">
            <v>3</v>
          </cell>
          <cell r="I10">
            <v>20.7</v>
          </cell>
        </row>
        <row r="15">
          <cell r="C15">
            <v>1</v>
          </cell>
          <cell r="I15">
            <v>4.0249999999999995</v>
          </cell>
        </row>
        <row r="17">
          <cell r="C17">
            <v>6</v>
          </cell>
          <cell r="I17">
            <v>34.5</v>
          </cell>
        </row>
      </sheetData>
      <sheetData sheetId="2">
        <row r="13">
          <cell r="D13">
            <v>1</v>
          </cell>
          <cell r="J13">
            <v>11.5</v>
          </cell>
        </row>
        <row r="15">
          <cell r="D15">
            <v>2</v>
          </cell>
          <cell r="J15">
            <v>23</v>
          </cell>
        </row>
      </sheetData>
      <sheetData sheetId="3">
        <row r="11">
          <cell r="D11">
            <v>36</v>
          </cell>
          <cell r="J11">
            <v>887.5958939999999</v>
          </cell>
        </row>
        <row r="57">
          <cell r="D57">
            <v>3</v>
          </cell>
          <cell r="J57">
            <v>64.58555249999999</v>
          </cell>
        </row>
        <row r="61">
          <cell r="D61">
            <v>14</v>
          </cell>
          <cell r="J61">
            <v>213.98509999999993</v>
          </cell>
        </row>
        <row r="76">
          <cell r="D76">
            <v>19</v>
          </cell>
          <cell r="J76">
            <v>479.7370934999999</v>
          </cell>
        </row>
        <row r="96">
          <cell r="D96">
            <v>10</v>
          </cell>
          <cell r="J96">
            <v>243.91822</v>
          </cell>
        </row>
        <row r="107">
          <cell r="D107">
            <v>1</v>
          </cell>
          <cell r="J107">
            <v>19.8996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29"/>
  <sheetViews>
    <sheetView workbookViewId="0" topLeftCell="A13">
      <selection activeCell="I28" sqref="I28"/>
    </sheetView>
  </sheetViews>
  <sheetFormatPr defaultColWidth="8.796875" defaultRowHeight="15"/>
  <cols>
    <col min="1" max="1" width="4" style="589" customWidth="1"/>
    <col min="2" max="2" width="22.5" style="589" customWidth="1"/>
    <col min="3" max="3" width="9.8984375" style="589" customWidth="1"/>
    <col min="4" max="4" width="5.8984375" style="589" customWidth="1"/>
    <col min="5" max="5" width="8.3984375" style="589" customWidth="1"/>
    <col min="6" max="6" width="6.09765625" style="589" customWidth="1"/>
    <col min="7" max="7" width="10" style="589" customWidth="1"/>
    <col min="8" max="8" width="6.19921875" style="589" customWidth="1"/>
    <col min="9" max="9" width="8.3984375" style="589" customWidth="1"/>
    <col min="10" max="10" width="6" style="589" customWidth="1"/>
    <col min="11" max="11" width="6.59765625" style="589" customWidth="1"/>
    <col min="12" max="12" width="6" style="589" customWidth="1"/>
    <col min="13" max="13" width="7.09765625" style="589" customWidth="1"/>
    <col min="14" max="14" width="5.8984375" style="589" customWidth="1"/>
    <col min="15" max="15" width="8.09765625" style="589" customWidth="1"/>
    <col min="16" max="16" width="6.09765625" style="589" customWidth="1"/>
    <col min="17" max="17" width="10.3984375" style="589" customWidth="1"/>
    <col min="18" max="18" width="12.3984375" style="592" bestFit="1" customWidth="1"/>
    <col min="19" max="19" width="10" style="593" bestFit="1" customWidth="1"/>
    <col min="20" max="16384" width="9.09765625" style="589" customWidth="1"/>
  </cols>
  <sheetData>
    <row r="1" spans="1:19" s="582" customFormat="1" ht="16.5">
      <c r="A1" s="880" t="s">
        <v>175</v>
      </c>
      <c r="B1" s="880"/>
      <c r="C1" s="880"/>
      <c r="D1" s="659"/>
      <c r="Q1" s="660" t="s">
        <v>306</v>
      </c>
      <c r="R1" s="587"/>
      <c r="S1" s="585"/>
    </row>
    <row r="2" spans="1:19" s="582" customFormat="1" ht="15.75">
      <c r="A2" s="881" t="s">
        <v>177</v>
      </c>
      <c r="B2" s="881"/>
      <c r="C2" s="881"/>
      <c r="R2" s="587"/>
      <c r="S2" s="585"/>
    </row>
    <row r="3" spans="1:19" s="582" customFormat="1" ht="15.75">
      <c r="A3" s="882" t="s">
        <v>307</v>
      </c>
      <c r="B3" s="882"/>
      <c r="C3" s="882"/>
      <c r="D3" s="882"/>
      <c r="E3" s="882"/>
      <c r="F3" s="882"/>
      <c r="G3" s="882"/>
      <c r="H3" s="882"/>
      <c r="I3" s="882"/>
      <c r="J3" s="882"/>
      <c r="K3" s="882"/>
      <c r="L3" s="882"/>
      <c r="M3" s="882"/>
      <c r="N3" s="882"/>
      <c r="O3" s="882"/>
      <c r="P3" s="882"/>
      <c r="Q3" s="882"/>
      <c r="R3" s="587"/>
      <c r="S3" s="585"/>
    </row>
    <row r="4" spans="1:19" s="582" customFormat="1" ht="15.75">
      <c r="A4" s="882" t="s">
        <v>308</v>
      </c>
      <c r="B4" s="882"/>
      <c r="C4" s="882"/>
      <c r="D4" s="882"/>
      <c r="E4" s="882"/>
      <c r="F4" s="882"/>
      <c r="G4" s="882"/>
      <c r="H4" s="882"/>
      <c r="I4" s="882"/>
      <c r="J4" s="882"/>
      <c r="K4" s="882"/>
      <c r="L4" s="882"/>
      <c r="M4" s="882"/>
      <c r="N4" s="882"/>
      <c r="O4" s="882"/>
      <c r="P4" s="882"/>
      <c r="Q4" s="882"/>
      <c r="R4" s="587"/>
      <c r="S4" s="585"/>
    </row>
    <row r="5" spans="1:19" s="582" customFormat="1" ht="15.75">
      <c r="A5" s="882" t="s">
        <v>309</v>
      </c>
      <c r="B5" s="882"/>
      <c r="C5" s="882"/>
      <c r="D5" s="882"/>
      <c r="E5" s="882"/>
      <c r="F5" s="882"/>
      <c r="G5" s="882"/>
      <c r="H5" s="882"/>
      <c r="I5" s="882"/>
      <c r="J5" s="882"/>
      <c r="K5" s="882"/>
      <c r="L5" s="882"/>
      <c r="M5" s="882"/>
      <c r="N5" s="882"/>
      <c r="O5" s="882"/>
      <c r="P5" s="882"/>
      <c r="Q5" s="882"/>
      <c r="R5" s="587"/>
      <c r="S5" s="585"/>
    </row>
    <row r="6" spans="1:19" s="582" customFormat="1" ht="15.75">
      <c r="A6" s="882" t="s">
        <v>403</v>
      </c>
      <c r="B6" s="882"/>
      <c r="C6" s="882"/>
      <c r="D6" s="882"/>
      <c r="E6" s="882"/>
      <c r="F6" s="882"/>
      <c r="G6" s="882"/>
      <c r="H6" s="882"/>
      <c r="I6" s="882"/>
      <c r="J6" s="882"/>
      <c r="K6" s="882"/>
      <c r="L6" s="882"/>
      <c r="M6" s="882"/>
      <c r="N6" s="882"/>
      <c r="O6" s="882"/>
      <c r="P6" s="882"/>
      <c r="Q6" s="882"/>
      <c r="R6" s="587"/>
      <c r="S6" s="585"/>
    </row>
    <row r="7" spans="1:19" s="582" customFormat="1" ht="15.75">
      <c r="A7" s="882"/>
      <c r="B7" s="882"/>
      <c r="C7" s="882"/>
      <c r="D7" s="882"/>
      <c r="E7" s="882"/>
      <c r="F7" s="882"/>
      <c r="G7" s="882"/>
      <c r="H7" s="882"/>
      <c r="I7" s="882"/>
      <c r="J7" s="882"/>
      <c r="K7" s="882"/>
      <c r="L7" s="882"/>
      <c r="M7" s="882"/>
      <c r="N7" s="882"/>
      <c r="O7" s="882"/>
      <c r="P7" s="882"/>
      <c r="Q7" s="882"/>
      <c r="R7" s="587"/>
      <c r="S7" s="585"/>
    </row>
    <row r="8" spans="2:3" ht="12.75">
      <c r="B8" s="590"/>
      <c r="C8" s="591"/>
    </row>
    <row r="9" spans="3:17" ht="14.25" customHeight="1">
      <c r="C9" s="591"/>
      <c r="P9" s="883" t="s">
        <v>178</v>
      </c>
      <c r="Q9" s="883"/>
    </row>
    <row r="10" spans="1:20" s="663" customFormat="1" ht="91.5" customHeight="1">
      <c r="A10" s="884" t="s">
        <v>296</v>
      </c>
      <c r="B10" s="886" t="s">
        <v>297</v>
      </c>
      <c r="C10" s="884" t="s">
        <v>298</v>
      </c>
      <c r="D10" s="888" t="s">
        <v>310</v>
      </c>
      <c r="E10" s="888"/>
      <c r="F10" s="888" t="s">
        <v>6</v>
      </c>
      <c r="G10" s="888"/>
      <c r="H10" s="888" t="s">
        <v>311</v>
      </c>
      <c r="I10" s="888"/>
      <c r="J10" s="888" t="s">
        <v>312</v>
      </c>
      <c r="K10" s="888"/>
      <c r="L10" s="888" t="s">
        <v>313</v>
      </c>
      <c r="M10" s="888"/>
      <c r="N10" s="888" t="s">
        <v>299</v>
      </c>
      <c r="O10" s="888"/>
      <c r="P10" s="888" t="s">
        <v>300</v>
      </c>
      <c r="Q10" s="888"/>
      <c r="R10" s="662"/>
      <c r="S10" s="662"/>
      <c r="T10" s="662"/>
    </row>
    <row r="11" spans="1:19" s="663" customFormat="1" ht="112.5" customHeight="1">
      <c r="A11" s="885"/>
      <c r="B11" s="887"/>
      <c r="C11" s="885"/>
      <c r="D11" s="661" t="s">
        <v>314</v>
      </c>
      <c r="E11" s="661" t="s">
        <v>61</v>
      </c>
      <c r="F11" s="661" t="s">
        <v>314</v>
      </c>
      <c r="G11" s="661" t="s">
        <v>61</v>
      </c>
      <c r="H11" s="661" t="s">
        <v>314</v>
      </c>
      <c r="I11" s="661" t="s">
        <v>61</v>
      </c>
      <c r="J11" s="661" t="s">
        <v>314</v>
      </c>
      <c r="K11" s="661" t="s">
        <v>61</v>
      </c>
      <c r="L11" s="661" t="s">
        <v>314</v>
      </c>
      <c r="M11" s="661" t="s">
        <v>61</v>
      </c>
      <c r="N11" s="661" t="s">
        <v>314</v>
      </c>
      <c r="O11" s="661" t="s">
        <v>61</v>
      </c>
      <c r="P11" s="661" t="s">
        <v>314</v>
      </c>
      <c r="Q11" s="661" t="s">
        <v>61</v>
      </c>
      <c r="R11" s="664"/>
      <c r="S11" s="665"/>
    </row>
    <row r="12" spans="1:19" s="605" customFormat="1" ht="15">
      <c r="A12" s="666"/>
      <c r="B12" s="667" t="s">
        <v>303</v>
      </c>
      <c r="C12" s="668">
        <f>SUM(C13:C19)</f>
        <v>2003.44646</v>
      </c>
      <c r="D12" s="669">
        <f aca="true" t="shared" si="0" ref="D12:Q12">SUM(D13:D19)</f>
        <v>10</v>
      </c>
      <c r="E12" s="668">
        <f t="shared" si="0"/>
        <v>59.224999999999994</v>
      </c>
      <c r="F12" s="669">
        <f t="shared" si="0"/>
        <v>83</v>
      </c>
      <c r="G12" s="668">
        <f t="shared" si="0"/>
        <v>1909.7214599999998</v>
      </c>
      <c r="H12" s="669">
        <f t="shared" si="0"/>
        <v>3</v>
      </c>
      <c r="I12" s="668">
        <f t="shared" si="0"/>
        <v>34.5</v>
      </c>
      <c r="J12" s="668">
        <f t="shared" si="0"/>
        <v>0</v>
      </c>
      <c r="K12" s="668">
        <f t="shared" si="0"/>
        <v>0</v>
      </c>
      <c r="L12" s="668">
        <f t="shared" si="0"/>
        <v>0</v>
      </c>
      <c r="M12" s="668">
        <f t="shared" si="0"/>
        <v>0</v>
      </c>
      <c r="N12" s="668">
        <f t="shared" si="0"/>
        <v>0</v>
      </c>
      <c r="O12" s="668">
        <f t="shared" si="0"/>
        <v>0</v>
      </c>
      <c r="P12" s="668">
        <f t="shared" si="0"/>
        <v>0</v>
      </c>
      <c r="Q12" s="668">
        <f t="shared" si="0"/>
        <v>0</v>
      </c>
      <c r="R12" s="670"/>
      <c r="S12" s="604"/>
    </row>
    <row r="13" spans="1:19" s="605" customFormat="1" ht="15">
      <c r="A13" s="671">
        <v>1</v>
      </c>
      <c r="B13" s="672" t="s">
        <v>198</v>
      </c>
      <c r="C13" s="673">
        <f aca="true" t="shared" si="1" ref="C13:C18">E13+G13+I13+K13+M13+O13+Q13</f>
        <v>908.295894</v>
      </c>
      <c r="D13" s="674">
        <f>'[1]PC LNAM 8a'!C10</f>
        <v>3</v>
      </c>
      <c r="E13" s="673">
        <f>'[1]PC LNAM 8a'!I10</f>
        <v>20.7</v>
      </c>
      <c r="F13" s="674">
        <f>'[1]PCTH 8c'!D11</f>
        <v>36</v>
      </c>
      <c r="G13" s="673">
        <f>'[1]PCTH 8c'!J11</f>
        <v>887.5958939999999</v>
      </c>
      <c r="H13" s="674"/>
      <c r="I13" s="673"/>
      <c r="J13" s="674"/>
      <c r="K13" s="674"/>
      <c r="L13" s="674"/>
      <c r="M13" s="674"/>
      <c r="N13" s="674"/>
      <c r="O13" s="673"/>
      <c r="P13" s="674"/>
      <c r="Q13" s="673"/>
      <c r="R13" s="670"/>
      <c r="S13" s="604"/>
    </row>
    <row r="14" spans="1:19" s="605" customFormat="1" ht="15">
      <c r="A14" s="675">
        <v>2</v>
      </c>
      <c r="B14" s="676" t="s">
        <v>206</v>
      </c>
      <c r="C14" s="677">
        <f t="shared" si="1"/>
        <v>80.1105525</v>
      </c>
      <c r="D14" s="678">
        <f>'[1]PC LNAM 8a'!C15</f>
        <v>1</v>
      </c>
      <c r="E14" s="677">
        <f>'[1]PC LNAM 8a'!I15</f>
        <v>4.0249999999999995</v>
      </c>
      <c r="F14" s="678">
        <f>'[1]PCTH 8c'!D57</f>
        <v>3</v>
      </c>
      <c r="G14" s="677">
        <f>'[1]PCTH 8c'!J57</f>
        <v>64.58555249999999</v>
      </c>
      <c r="H14" s="678">
        <f>'[1]Tro cap 8b'!D13</f>
        <v>1</v>
      </c>
      <c r="I14" s="677">
        <f>'[1]Tro cap 8b'!J13</f>
        <v>11.5</v>
      </c>
      <c r="J14" s="678"/>
      <c r="K14" s="678"/>
      <c r="L14" s="678"/>
      <c r="M14" s="678"/>
      <c r="N14" s="678"/>
      <c r="O14" s="677"/>
      <c r="P14" s="678"/>
      <c r="Q14" s="677"/>
      <c r="R14" s="670"/>
      <c r="S14" s="604"/>
    </row>
    <row r="15" spans="1:19" s="605" customFormat="1" ht="15">
      <c r="A15" s="675">
        <v>3</v>
      </c>
      <c r="B15" s="676" t="s">
        <v>278</v>
      </c>
      <c r="C15" s="677">
        <f t="shared" si="1"/>
        <v>213.98509999999993</v>
      </c>
      <c r="D15" s="678"/>
      <c r="E15" s="677"/>
      <c r="F15" s="678">
        <f>'[1]PCTH 8c'!D61</f>
        <v>14</v>
      </c>
      <c r="G15" s="677">
        <f>'[1]PCTH 8c'!J61</f>
        <v>213.98509999999993</v>
      </c>
      <c r="H15" s="678"/>
      <c r="I15" s="677"/>
      <c r="J15" s="678"/>
      <c r="K15" s="678"/>
      <c r="L15" s="678"/>
      <c r="M15" s="678"/>
      <c r="N15" s="678"/>
      <c r="O15" s="677"/>
      <c r="P15" s="678"/>
      <c r="Q15" s="677"/>
      <c r="R15" s="670"/>
      <c r="S15" s="604"/>
    </row>
    <row r="16" spans="1:19" s="597" customFormat="1" ht="15">
      <c r="A16" s="675">
        <v>4</v>
      </c>
      <c r="B16" s="676" t="s">
        <v>280</v>
      </c>
      <c r="C16" s="677">
        <f t="shared" si="1"/>
        <v>479.7370934999999</v>
      </c>
      <c r="D16" s="679"/>
      <c r="E16" s="677"/>
      <c r="F16" s="679">
        <f>'[1]PCTH 8c'!D76</f>
        <v>19</v>
      </c>
      <c r="G16" s="677">
        <f>'[1]PCTH 8c'!J76</f>
        <v>479.7370934999999</v>
      </c>
      <c r="H16" s="679"/>
      <c r="I16" s="677"/>
      <c r="J16" s="679"/>
      <c r="K16" s="679"/>
      <c r="L16" s="679"/>
      <c r="M16" s="679"/>
      <c r="N16" s="679"/>
      <c r="O16" s="677"/>
      <c r="P16" s="679"/>
      <c r="Q16" s="677"/>
      <c r="R16" s="680"/>
      <c r="S16" s="598"/>
    </row>
    <row r="17" spans="1:19" s="597" customFormat="1" ht="15">
      <c r="A17" s="675">
        <v>5</v>
      </c>
      <c r="B17" s="676" t="s">
        <v>207</v>
      </c>
      <c r="C17" s="677">
        <f t="shared" si="1"/>
        <v>301.41822</v>
      </c>
      <c r="D17" s="679">
        <f>'[1]PC LNAM 8a'!C17</f>
        <v>6</v>
      </c>
      <c r="E17" s="677">
        <f>'[1]PC LNAM 8a'!I17</f>
        <v>34.5</v>
      </c>
      <c r="F17" s="679">
        <f>'[1]PCTH 8c'!D96</f>
        <v>10</v>
      </c>
      <c r="G17" s="677">
        <f>'[1]PCTH 8c'!J96</f>
        <v>243.91822</v>
      </c>
      <c r="H17" s="679">
        <f>'[1]Tro cap 8b'!D15</f>
        <v>2</v>
      </c>
      <c r="I17" s="677">
        <f>'[1]Tro cap 8b'!J15</f>
        <v>23</v>
      </c>
      <c r="J17" s="679"/>
      <c r="K17" s="679"/>
      <c r="L17" s="679"/>
      <c r="M17" s="679"/>
      <c r="N17" s="679"/>
      <c r="O17" s="677"/>
      <c r="P17" s="679"/>
      <c r="Q17" s="677"/>
      <c r="R17" s="680"/>
      <c r="S17" s="598"/>
    </row>
    <row r="18" spans="1:19" s="597" customFormat="1" ht="30">
      <c r="A18" s="675">
        <v>6</v>
      </c>
      <c r="B18" s="676" t="s">
        <v>289</v>
      </c>
      <c r="C18" s="677">
        <f t="shared" si="1"/>
        <v>19.8996</v>
      </c>
      <c r="D18" s="679"/>
      <c r="E18" s="677"/>
      <c r="F18" s="679">
        <f>'[1]PCTH 8c'!D107</f>
        <v>1</v>
      </c>
      <c r="G18" s="677">
        <f>'[1]PCTH 8c'!J107</f>
        <v>19.8996</v>
      </c>
      <c r="H18" s="679"/>
      <c r="I18" s="677"/>
      <c r="J18" s="679"/>
      <c r="K18" s="679"/>
      <c r="L18" s="679"/>
      <c r="M18" s="679"/>
      <c r="N18" s="679"/>
      <c r="O18" s="677"/>
      <c r="P18" s="679"/>
      <c r="Q18" s="677"/>
      <c r="R18" s="680"/>
      <c r="S18" s="598"/>
    </row>
    <row r="19" spans="1:19" s="597" customFormat="1" ht="15" customHeight="1">
      <c r="A19" s="675"/>
      <c r="B19" s="685"/>
      <c r="C19" s="677"/>
      <c r="D19" s="679"/>
      <c r="E19" s="677"/>
      <c r="F19" s="679"/>
      <c r="G19" s="677"/>
      <c r="H19" s="679"/>
      <c r="I19" s="677"/>
      <c r="J19" s="679"/>
      <c r="K19" s="679"/>
      <c r="L19" s="679"/>
      <c r="M19" s="679"/>
      <c r="N19" s="679"/>
      <c r="O19" s="677"/>
      <c r="P19" s="679"/>
      <c r="Q19" s="677"/>
      <c r="R19" s="680"/>
      <c r="S19" s="598"/>
    </row>
    <row r="20" spans="1:17" ht="12.75">
      <c r="A20" s="681"/>
      <c r="B20" s="681"/>
      <c r="C20" s="681"/>
      <c r="D20" s="681"/>
      <c r="E20" s="681"/>
      <c r="F20" s="681"/>
      <c r="G20" s="681"/>
      <c r="H20" s="681"/>
      <c r="I20" s="681"/>
      <c r="J20" s="681"/>
      <c r="K20" s="681"/>
      <c r="L20" s="681"/>
      <c r="M20" s="681"/>
      <c r="N20" s="681"/>
      <c r="O20" s="681"/>
      <c r="P20" s="681"/>
      <c r="Q20" s="681"/>
    </row>
    <row r="21" spans="1:17" ht="12.75">
      <c r="A21" s="682"/>
      <c r="B21" s="682"/>
      <c r="C21" s="682"/>
      <c r="D21" s="682"/>
      <c r="E21" s="682"/>
      <c r="F21" s="682"/>
      <c r="G21" s="682"/>
      <c r="H21" s="682"/>
      <c r="I21" s="682"/>
      <c r="J21" s="682"/>
      <c r="K21" s="682"/>
      <c r="L21" s="683"/>
      <c r="M21" s="683"/>
      <c r="N21" s="683"/>
      <c r="O21" s="683"/>
      <c r="P21" s="682"/>
      <c r="Q21" s="682"/>
    </row>
    <row r="22" spans="12:15" ht="15">
      <c r="L22" s="889" t="s">
        <v>408</v>
      </c>
      <c r="M22" s="889"/>
      <c r="N22" s="889"/>
      <c r="O22" s="889"/>
    </row>
    <row r="23" spans="3:19" s="605" customFormat="1" ht="15">
      <c r="C23" s="684" t="s">
        <v>42</v>
      </c>
      <c r="G23" s="684" t="s">
        <v>315</v>
      </c>
      <c r="H23" s="684"/>
      <c r="I23" s="684"/>
      <c r="J23" s="388"/>
      <c r="K23" s="388"/>
      <c r="L23" s="890" t="s">
        <v>316</v>
      </c>
      <c r="M23" s="890"/>
      <c r="N23" s="890"/>
      <c r="O23" s="890"/>
      <c r="R23" s="670"/>
      <c r="S23" s="604"/>
    </row>
    <row r="24" spans="8:12" ht="15.75">
      <c r="H24" s="334"/>
      <c r="I24" s="334"/>
      <c r="J24" s="334"/>
      <c r="K24" s="334"/>
      <c r="L24" s="334"/>
    </row>
    <row r="25" spans="8:12" ht="15.75">
      <c r="H25" s="335"/>
      <c r="I25" s="335"/>
      <c r="J25" s="335"/>
      <c r="K25" s="335"/>
      <c r="L25" s="335"/>
    </row>
    <row r="29" spans="3:19" s="597" customFormat="1" ht="14.25">
      <c r="C29" s="597" t="s">
        <v>317</v>
      </c>
      <c r="G29" s="684" t="s">
        <v>318</v>
      </c>
      <c r="H29" s="684"/>
      <c r="I29" s="684"/>
      <c r="R29" s="680"/>
      <c r="S29" s="598"/>
    </row>
  </sheetData>
  <mergeCells count="20">
    <mergeCell ref="N10:O10"/>
    <mergeCell ref="P10:Q10"/>
    <mergeCell ref="L22:O22"/>
    <mergeCell ref="L23:O23"/>
    <mergeCell ref="F10:G10"/>
    <mergeCell ref="H10:I10"/>
    <mergeCell ref="J10:K10"/>
    <mergeCell ref="L10:M10"/>
    <mergeCell ref="A10:A11"/>
    <mergeCell ref="B10:B11"/>
    <mergeCell ref="C10:C11"/>
    <mergeCell ref="D10:E10"/>
    <mergeCell ref="A5:Q5"/>
    <mergeCell ref="A6:Q6"/>
    <mergeCell ref="A7:Q7"/>
    <mergeCell ref="P9:Q9"/>
    <mergeCell ref="A1:C1"/>
    <mergeCell ref="A2:C2"/>
    <mergeCell ref="A3:Q3"/>
    <mergeCell ref="A4:Q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42"/>
  <sheetViews>
    <sheetView workbookViewId="0" topLeftCell="F22">
      <selection activeCell="I36" sqref="I36"/>
    </sheetView>
  </sheetViews>
  <sheetFormatPr defaultColWidth="8.796875" defaultRowHeight="15"/>
  <cols>
    <col min="1" max="1" width="6.59765625" style="0" customWidth="1"/>
    <col min="2" max="2" width="27.3984375" style="0" customWidth="1"/>
    <col min="5" max="5" width="14.19921875" style="0" customWidth="1"/>
    <col min="6" max="6" width="13.3984375" style="0" customWidth="1"/>
    <col min="7" max="7" width="13.19921875" style="0" customWidth="1"/>
    <col min="8" max="8" width="11.19921875" style="0" customWidth="1"/>
    <col min="9" max="9" width="12.19921875" style="0" customWidth="1"/>
    <col min="11" max="11" width="13.09765625" style="0" customWidth="1"/>
    <col min="13" max="13" width="10.8984375" style="0" bestFit="1" customWidth="1"/>
  </cols>
  <sheetData>
    <row r="1" ht="15">
      <c r="L1" s="768" t="s">
        <v>3</v>
      </c>
    </row>
    <row r="2" spans="1:12" ht="18.75">
      <c r="A2" s="932" t="s">
        <v>437</v>
      </c>
      <c r="B2" s="932"/>
      <c r="C2" s="932"/>
      <c r="D2" s="932"/>
      <c r="E2" s="932"/>
      <c r="F2" s="932"/>
      <c r="G2" s="932"/>
      <c r="H2" s="932"/>
      <c r="I2" s="932"/>
      <c r="J2" s="932"/>
      <c r="K2" s="932"/>
      <c r="L2" s="932"/>
    </row>
    <row r="3" spans="1:12" ht="18.75">
      <c r="A3" s="932" t="s">
        <v>1</v>
      </c>
      <c r="B3" s="932"/>
      <c r="C3" s="932"/>
      <c r="D3" s="932"/>
      <c r="E3" s="932"/>
      <c r="F3" s="932"/>
      <c r="G3" s="932"/>
      <c r="H3" s="932"/>
      <c r="I3" s="932"/>
      <c r="J3" s="932"/>
      <c r="K3" s="932"/>
      <c r="L3" s="932"/>
    </row>
    <row r="4" spans="1:12" ht="15.75">
      <c r="A4" s="237"/>
      <c r="B4" s="11"/>
      <c r="C4" s="237"/>
      <c r="D4" s="11"/>
      <c r="E4" s="11"/>
      <c r="F4" s="725"/>
      <c r="G4" s="11"/>
      <c r="H4" s="725"/>
      <c r="I4" s="725"/>
      <c r="J4" s="11"/>
      <c r="K4" s="726" t="s">
        <v>2</v>
      </c>
      <c r="L4" s="11"/>
    </row>
    <row r="5" spans="1:12" ht="15.75">
      <c r="A5" s="933" t="s">
        <v>179</v>
      </c>
      <c r="B5" s="933" t="s">
        <v>115</v>
      </c>
      <c r="C5" s="935" t="s">
        <v>0</v>
      </c>
      <c r="D5" s="935"/>
      <c r="E5" s="933" t="s">
        <v>352</v>
      </c>
      <c r="F5" s="933"/>
      <c r="G5" s="933"/>
      <c r="H5" s="936" t="s">
        <v>350</v>
      </c>
      <c r="I5" s="936" t="s">
        <v>353</v>
      </c>
      <c r="J5" s="933" t="s">
        <v>354</v>
      </c>
      <c r="K5" s="933" t="s">
        <v>428</v>
      </c>
      <c r="L5" s="933" t="s">
        <v>11</v>
      </c>
    </row>
    <row r="6" spans="1:12" ht="110.25">
      <c r="A6" s="933"/>
      <c r="B6" s="934"/>
      <c r="C6" s="236" t="s">
        <v>436</v>
      </c>
      <c r="D6" s="236" t="s">
        <v>355</v>
      </c>
      <c r="E6" s="236" t="s">
        <v>7</v>
      </c>
      <c r="F6" s="727" t="s">
        <v>355</v>
      </c>
      <c r="G6" s="236" t="s">
        <v>349</v>
      </c>
      <c r="H6" s="936"/>
      <c r="I6" s="936"/>
      <c r="J6" s="933"/>
      <c r="K6" s="933"/>
      <c r="L6" s="933"/>
    </row>
    <row r="7" spans="1:12" ht="15">
      <c r="A7" s="728">
        <v>1</v>
      </c>
      <c r="B7" s="728">
        <v>2</v>
      </c>
      <c r="C7" s="728">
        <v>3</v>
      </c>
      <c r="D7" s="728">
        <v>4</v>
      </c>
      <c r="E7" s="728" t="s">
        <v>356</v>
      </c>
      <c r="F7" s="729">
        <v>6</v>
      </c>
      <c r="G7" s="728">
        <v>7</v>
      </c>
      <c r="H7" s="729">
        <v>8</v>
      </c>
      <c r="I7" s="729">
        <v>9</v>
      </c>
      <c r="J7" s="728">
        <v>10</v>
      </c>
      <c r="K7" s="728" t="s">
        <v>357</v>
      </c>
      <c r="L7" s="728"/>
    </row>
    <row r="8" spans="1:12" ht="15.75">
      <c r="A8" s="730"/>
      <c r="B8" s="730" t="s">
        <v>7</v>
      </c>
      <c r="C8" s="730">
        <v>205</v>
      </c>
      <c r="D8" s="731">
        <v>202</v>
      </c>
      <c r="E8" s="732">
        <v>16609687699.808</v>
      </c>
      <c r="F8" s="733">
        <v>16466311219.808</v>
      </c>
      <c r="G8" s="732">
        <v>143376480</v>
      </c>
      <c r="H8" s="733">
        <v>57960000</v>
      </c>
      <c r="I8" s="733">
        <v>4431000000</v>
      </c>
      <c r="J8" s="734">
        <v>0</v>
      </c>
      <c r="K8" s="732">
        <v>21098647699.808002</v>
      </c>
      <c r="L8" s="735"/>
    </row>
    <row r="9" spans="1:12" ht="15.75">
      <c r="A9" s="730"/>
      <c r="B9" s="736" t="s">
        <v>360</v>
      </c>
      <c r="C9" s="737">
        <v>194</v>
      </c>
      <c r="D9" s="737">
        <v>191</v>
      </c>
      <c r="E9" s="732">
        <v>15962327222.808</v>
      </c>
      <c r="F9" s="732">
        <v>15818950742.808</v>
      </c>
      <c r="G9" s="732">
        <v>143376480</v>
      </c>
      <c r="H9" s="732">
        <v>57960000</v>
      </c>
      <c r="I9" s="732">
        <v>4202000000</v>
      </c>
      <c r="J9" s="734">
        <v>0</v>
      </c>
      <c r="K9" s="732">
        <v>20222287222.808002</v>
      </c>
      <c r="L9" s="735"/>
    </row>
    <row r="10" spans="1:12" ht="15.75">
      <c r="A10" s="730"/>
      <c r="B10" s="736" t="s">
        <v>361</v>
      </c>
      <c r="C10" s="737">
        <v>11</v>
      </c>
      <c r="D10" s="737">
        <v>11</v>
      </c>
      <c r="E10" s="732">
        <v>647360477</v>
      </c>
      <c r="F10" s="732">
        <v>647360477</v>
      </c>
      <c r="G10" s="734">
        <v>0</v>
      </c>
      <c r="H10" s="734">
        <v>0</v>
      </c>
      <c r="I10" s="732">
        <v>229000000</v>
      </c>
      <c r="J10" s="734">
        <v>0</v>
      </c>
      <c r="K10" s="732">
        <v>876360477</v>
      </c>
      <c r="L10" s="735"/>
    </row>
    <row r="11" spans="1:12" ht="15.75">
      <c r="A11" s="738">
        <v>1</v>
      </c>
      <c r="B11" s="739" t="s">
        <v>358</v>
      </c>
      <c r="C11" s="738">
        <v>51</v>
      </c>
      <c r="D11" s="738">
        <v>51</v>
      </c>
      <c r="E11" s="740">
        <f>SUM(E12:E13)</f>
        <v>4504809286.007999</v>
      </c>
      <c r="F11" s="740">
        <f aca="true" t="shared" si="0" ref="F11:K11">SUM(F12:F13)</f>
        <v>4504809286.007999</v>
      </c>
      <c r="G11" s="742">
        <f t="shared" si="0"/>
        <v>0</v>
      </c>
      <c r="H11" s="740">
        <f t="shared" si="0"/>
        <v>20700000</v>
      </c>
      <c r="I11" s="740">
        <f t="shared" si="0"/>
        <v>1232000000</v>
      </c>
      <c r="J11" s="742">
        <f t="shared" si="0"/>
        <v>0</v>
      </c>
      <c r="K11" s="740">
        <f t="shared" si="0"/>
        <v>5757509286.007999</v>
      </c>
      <c r="L11" s="739"/>
    </row>
    <row r="12" spans="1:12" ht="15.75">
      <c r="A12" s="57"/>
      <c r="B12" s="743" t="s">
        <v>360</v>
      </c>
      <c r="C12" s="57">
        <v>47</v>
      </c>
      <c r="D12" s="59">
        <v>47</v>
      </c>
      <c r="E12" s="744">
        <f>F12+G12</f>
        <v>4271495348.4079995</v>
      </c>
      <c r="F12" s="745">
        <v>4271495348.4079995</v>
      </c>
      <c r="G12" s="746"/>
      <c r="H12" s="747">
        <v>20700000</v>
      </c>
      <c r="I12" s="747">
        <v>1140000000</v>
      </c>
      <c r="J12" s="746"/>
      <c r="K12" s="748">
        <f>E12+H12+I12</f>
        <v>5432195348.407999</v>
      </c>
      <c r="L12" s="4"/>
    </row>
    <row r="13" spans="1:12" ht="15.75">
      <c r="A13" s="57"/>
      <c r="B13" s="743" t="s">
        <v>361</v>
      </c>
      <c r="C13" s="57">
        <v>4</v>
      </c>
      <c r="D13" s="59">
        <v>4</v>
      </c>
      <c r="E13" s="744">
        <f>F13+G13</f>
        <v>233313937.6</v>
      </c>
      <c r="F13" s="745">
        <v>233313937.6</v>
      </c>
      <c r="G13" s="746"/>
      <c r="H13" s="747"/>
      <c r="I13" s="747">
        <v>92000000</v>
      </c>
      <c r="J13" s="746"/>
      <c r="K13" s="748">
        <f>E13+H13+I13</f>
        <v>325313937.6</v>
      </c>
      <c r="L13" s="4"/>
    </row>
    <row r="14" spans="1:12" ht="15.75">
      <c r="A14" s="738">
        <v>2</v>
      </c>
      <c r="B14" s="739" t="s">
        <v>438</v>
      </c>
      <c r="C14" s="738">
        <v>44</v>
      </c>
      <c r="D14" s="738">
        <v>44</v>
      </c>
      <c r="E14" s="740"/>
      <c r="F14" s="741"/>
      <c r="G14" s="742">
        <v>0</v>
      </c>
      <c r="H14" s="741"/>
      <c r="I14" s="741"/>
      <c r="J14" s="742">
        <v>0</v>
      </c>
      <c r="K14" s="740"/>
      <c r="L14" s="739"/>
    </row>
    <row r="15" spans="1:12" ht="15.75">
      <c r="A15" s="57"/>
      <c r="B15" s="743" t="s">
        <v>360</v>
      </c>
      <c r="C15" s="57">
        <v>43</v>
      </c>
      <c r="D15" s="59">
        <v>43</v>
      </c>
      <c r="E15" s="744"/>
      <c r="F15" s="747"/>
      <c r="G15" s="746"/>
      <c r="H15" s="747"/>
      <c r="I15" s="747"/>
      <c r="J15" s="746"/>
      <c r="K15" s="748"/>
      <c r="L15" s="4"/>
    </row>
    <row r="16" spans="1:12" ht="15.75">
      <c r="A16" s="57"/>
      <c r="B16" s="743" t="s">
        <v>361</v>
      </c>
      <c r="C16" s="57">
        <v>1</v>
      </c>
      <c r="D16" s="59">
        <v>1</v>
      </c>
      <c r="E16" s="744"/>
      <c r="F16" s="747"/>
      <c r="G16" s="746"/>
      <c r="H16" s="747"/>
      <c r="I16" s="747"/>
      <c r="J16" s="746"/>
      <c r="K16" s="748"/>
      <c r="L16" s="4"/>
    </row>
    <row r="17" spans="1:12" ht="15.75">
      <c r="A17" s="738">
        <v>3</v>
      </c>
      <c r="B17" s="739" t="s">
        <v>359</v>
      </c>
      <c r="C17" s="738">
        <v>21</v>
      </c>
      <c r="D17" s="738">
        <v>21</v>
      </c>
      <c r="E17" s="740"/>
      <c r="F17" s="741"/>
      <c r="G17" s="742"/>
      <c r="H17" s="741"/>
      <c r="I17" s="741"/>
      <c r="J17" s="742">
        <v>0</v>
      </c>
      <c r="K17" s="740"/>
      <c r="L17" s="739"/>
    </row>
    <row r="18" spans="1:12" ht="15.75">
      <c r="A18" s="57"/>
      <c r="B18" s="743" t="s">
        <v>360</v>
      </c>
      <c r="C18" s="57">
        <v>19</v>
      </c>
      <c r="D18" s="59">
        <v>19</v>
      </c>
      <c r="E18" s="744"/>
      <c r="F18" s="747"/>
      <c r="G18" s="746"/>
      <c r="H18" s="747"/>
      <c r="I18" s="747"/>
      <c r="J18" s="746"/>
      <c r="K18" s="748"/>
      <c r="L18" s="4"/>
    </row>
    <row r="19" spans="1:12" ht="15.75">
      <c r="A19" s="57"/>
      <c r="B19" s="743" t="s">
        <v>361</v>
      </c>
      <c r="C19" s="57">
        <v>2</v>
      </c>
      <c r="D19" s="59">
        <v>2</v>
      </c>
      <c r="E19" s="744"/>
      <c r="F19" s="747"/>
      <c r="G19" s="746"/>
      <c r="H19" s="747"/>
      <c r="I19" s="747"/>
      <c r="J19" s="746"/>
      <c r="K19" s="748"/>
      <c r="L19" s="4"/>
    </row>
    <row r="20" spans="1:12" ht="15.75">
      <c r="A20" s="738">
        <v>4</v>
      </c>
      <c r="B20" s="739" t="s">
        <v>198</v>
      </c>
      <c r="C20" s="738">
        <v>17</v>
      </c>
      <c r="D20" s="738">
        <v>17</v>
      </c>
      <c r="E20" s="740"/>
      <c r="F20" s="741"/>
      <c r="G20" s="742"/>
      <c r="H20" s="741"/>
      <c r="I20" s="741"/>
      <c r="J20" s="742">
        <v>0</v>
      </c>
      <c r="K20" s="740"/>
      <c r="L20" s="739"/>
    </row>
    <row r="21" spans="1:12" ht="15.75">
      <c r="A21" s="57"/>
      <c r="B21" s="743" t="s">
        <v>360</v>
      </c>
      <c r="C21" s="57">
        <v>16</v>
      </c>
      <c r="D21" s="59">
        <v>16</v>
      </c>
      <c r="E21" s="744"/>
      <c r="F21" s="747"/>
      <c r="G21" s="746"/>
      <c r="H21" s="747"/>
      <c r="I21" s="747"/>
      <c r="J21" s="746"/>
      <c r="K21" s="748"/>
      <c r="L21" s="4"/>
    </row>
    <row r="22" spans="1:12" ht="15.75">
      <c r="A22" s="57"/>
      <c r="B22" s="743" t="s">
        <v>361</v>
      </c>
      <c r="C22" s="57">
        <v>1</v>
      </c>
      <c r="D22" s="59">
        <v>1</v>
      </c>
      <c r="E22" s="744"/>
      <c r="F22" s="747"/>
      <c r="G22" s="746"/>
      <c r="H22" s="747"/>
      <c r="I22" s="747"/>
      <c r="J22" s="746"/>
      <c r="K22" s="748"/>
      <c r="L22" s="4"/>
    </row>
    <row r="23" spans="1:12" ht="15.75">
      <c r="A23" s="738">
        <v>5</v>
      </c>
      <c r="B23" s="739" t="s">
        <v>439</v>
      </c>
      <c r="C23" s="738">
        <v>15</v>
      </c>
      <c r="D23" s="738">
        <v>15</v>
      </c>
      <c r="E23" s="740"/>
      <c r="F23" s="741"/>
      <c r="G23" s="742"/>
      <c r="H23" s="749"/>
      <c r="I23" s="741"/>
      <c r="J23" s="742">
        <v>0</v>
      </c>
      <c r="K23" s="740"/>
      <c r="L23" s="739"/>
    </row>
    <row r="24" spans="1:12" ht="15.75">
      <c r="A24" s="57"/>
      <c r="B24" s="743" t="s">
        <v>360</v>
      </c>
      <c r="C24" s="57">
        <v>14</v>
      </c>
      <c r="D24" s="59">
        <v>14</v>
      </c>
      <c r="E24" s="744"/>
      <c r="F24" s="747"/>
      <c r="G24" s="746"/>
      <c r="H24" s="750"/>
      <c r="I24" s="747"/>
      <c r="J24" s="746"/>
      <c r="K24" s="748"/>
      <c r="L24" s="4"/>
    </row>
    <row r="25" spans="1:12" ht="15.75">
      <c r="A25" s="57"/>
      <c r="B25" s="743" t="s">
        <v>361</v>
      </c>
      <c r="C25" s="57">
        <v>1</v>
      </c>
      <c r="D25" s="59">
        <v>1</v>
      </c>
      <c r="E25" s="744"/>
      <c r="F25" s="747"/>
      <c r="G25" s="746"/>
      <c r="H25" s="747"/>
      <c r="I25" s="747"/>
      <c r="J25" s="746"/>
      <c r="K25" s="748"/>
      <c r="L25" s="4"/>
    </row>
    <row r="26" spans="1:12" ht="15.75">
      <c r="A26" s="738">
        <v>6</v>
      </c>
      <c r="B26" s="739" t="s">
        <v>440</v>
      </c>
      <c r="C26" s="738">
        <v>16</v>
      </c>
      <c r="D26" s="738">
        <v>16</v>
      </c>
      <c r="E26" s="740"/>
      <c r="F26" s="741"/>
      <c r="G26" s="742"/>
      <c r="H26" s="741"/>
      <c r="I26" s="741"/>
      <c r="J26" s="742">
        <v>0</v>
      </c>
      <c r="K26" s="740"/>
      <c r="L26" s="739"/>
    </row>
    <row r="27" spans="1:12" ht="15.75">
      <c r="A27" s="57"/>
      <c r="B27" s="743" t="s">
        <v>360</v>
      </c>
      <c r="C27" s="57">
        <v>16</v>
      </c>
      <c r="D27" s="59">
        <v>16</v>
      </c>
      <c r="E27" s="744"/>
      <c r="F27" s="747"/>
      <c r="G27" s="746"/>
      <c r="H27" s="747"/>
      <c r="I27" s="747"/>
      <c r="J27" s="746"/>
      <c r="K27" s="748"/>
      <c r="L27" s="4"/>
    </row>
    <row r="28" spans="1:12" ht="15.75">
      <c r="A28" s="57"/>
      <c r="B28" s="743" t="s">
        <v>361</v>
      </c>
      <c r="C28" s="57"/>
      <c r="D28" s="59">
        <v>0</v>
      </c>
      <c r="E28" s="748"/>
      <c r="F28" s="747"/>
      <c r="G28" s="746"/>
      <c r="H28" s="747"/>
      <c r="I28" s="747"/>
      <c r="J28" s="746"/>
      <c r="K28" s="748"/>
      <c r="L28" s="4"/>
    </row>
    <row r="29" spans="1:12" ht="15.75">
      <c r="A29" s="738">
        <v>7</v>
      </c>
      <c r="B29" s="739" t="s">
        <v>351</v>
      </c>
      <c r="C29" s="738">
        <v>17</v>
      </c>
      <c r="D29" s="738">
        <v>14</v>
      </c>
      <c r="E29" s="740"/>
      <c r="F29" s="741"/>
      <c r="G29" s="751"/>
      <c r="H29" s="749"/>
      <c r="I29" s="741"/>
      <c r="J29" s="742">
        <v>0</v>
      </c>
      <c r="K29" s="740"/>
      <c r="L29" s="739"/>
    </row>
    <row r="30" spans="1:12" ht="15.75">
      <c r="A30" s="57"/>
      <c r="B30" s="743" t="s">
        <v>360</v>
      </c>
      <c r="C30" s="57">
        <v>16</v>
      </c>
      <c r="D30" s="57">
        <v>13</v>
      </c>
      <c r="E30" s="744"/>
      <c r="F30" s="747"/>
      <c r="G30" s="752"/>
      <c r="H30" s="747"/>
      <c r="I30" s="747"/>
      <c r="J30" s="746"/>
      <c r="K30" s="748"/>
      <c r="L30" s="4"/>
    </row>
    <row r="31" spans="1:12" ht="15.75">
      <c r="A31" s="153"/>
      <c r="B31" s="753" t="s">
        <v>361</v>
      </c>
      <c r="C31" s="153">
        <v>1</v>
      </c>
      <c r="D31" s="153">
        <v>1</v>
      </c>
      <c r="E31" s="754"/>
      <c r="F31" s="755"/>
      <c r="G31" s="756"/>
      <c r="H31" s="755"/>
      <c r="I31" s="755"/>
      <c r="J31" s="757"/>
      <c r="K31" s="757"/>
      <c r="L31" s="154"/>
    </row>
    <row r="32" spans="1:12" ht="15.75">
      <c r="A32" s="6"/>
      <c r="B32" s="1"/>
      <c r="C32" s="6"/>
      <c r="D32" s="1"/>
      <c r="E32" s="1"/>
      <c r="F32" s="758"/>
      <c r="G32" s="1"/>
      <c r="H32" s="758"/>
      <c r="I32" s="758"/>
      <c r="J32" s="1"/>
      <c r="K32" s="759"/>
      <c r="L32" s="1"/>
    </row>
    <row r="34" spans="1:12" ht="15.75">
      <c r="A34" s="6"/>
      <c r="B34" s="1"/>
      <c r="C34" s="6"/>
      <c r="D34" s="1"/>
      <c r="E34" s="1"/>
      <c r="F34" s="758"/>
      <c r="G34" s="1"/>
      <c r="H34" s="758"/>
      <c r="I34" s="937" t="s">
        <v>441</v>
      </c>
      <c r="J34" s="937"/>
      <c r="K34" s="937"/>
      <c r="L34" s="760"/>
    </row>
    <row r="35" spans="1:12" ht="16.5">
      <c r="A35" s="6"/>
      <c r="B35" s="1"/>
      <c r="C35" s="6"/>
      <c r="D35" s="1"/>
      <c r="E35" s="1"/>
      <c r="F35" s="761"/>
      <c r="G35" s="761"/>
      <c r="H35" s="762"/>
      <c r="I35" s="920"/>
      <c r="J35" s="920"/>
      <c r="K35" s="920"/>
      <c r="L35" s="1"/>
    </row>
    <row r="36" spans="1:12" ht="15.75">
      <c r="A36" s="6"/>
      <c r="B36" s="1"/>
      <c r="C36" s="6"/>
      <c r="D36" s="1"/>
      <c r="E36" s="1"/>
      <c r="F36" s="758"/>
      <c r="G36" s="763"/>
      <c r="H36" s="764"/>
      <c r="I36" s="726"/>
      <c r="J36" s="1"/>
      <c r="K36" s="1"/>
      <c r="L36" s="1"/>
    </row>
    <row r="37" spans="1:12" ht="15.75">
      <c r="A37" s="6"/>
      <c r="B37" s="1"/>
      <c r="C37" s="6"/>
      <c r="D37" s="1"/>
      <c r="E37" s="1"/>
      <c r="F37" s="758"/>
      <c r="G37" s="763"/>
      <c r="H37" s="764"/>
      <c r="I37" s="726"/>
      <c r="J37" s="1"/>
      <c r="K37" s="1"/>
      <c r="L37" s="1"/>
    </row>
    <row r="38" spans="1:12" ht="15.75">
      <c r="A38" s="6"/>
      <c r="B38" s="1"/>
      <c r="C38" s="6"/>
      <c r="D38" s="1"/>
      <c r="E38" s="1"/>
      <c r="F38" s="758"/>
      <c r="G38" s="763"/>
      <c r="H38" s="764"/>
      <c r="I38" s="726"/>
      <c r="J38" s="1"/>
      <c r="K38" s="1"/>
      <c r="L38" s="1"/>
    </row>
    <row r="39" spans="1:12" ht="15.75">
      <c r="A39" s="6"/>
      <c r="B39" s="1"/>
      <c r="C39" s="6"/>
      <c r="D39" s="1"/>
      <c r="E39" s="1"/>
      <c r="F39" s="758"/>
      <c r="G39" s="763"/>
      <c r="H39" s="764"/>
      <c r="I39" s="726"/>
      <c r="J39" s="1"/>
      <c r="K39" s="1"/>
      <c r="L39" s="1"/>
    </row>
    <row r="40" spans="1:12" ht="15.75">
      <c r="A40" s="6"/>
      <c r="B40" s="1"/>
      <c r="C40" s="6"/>
      <c r="D40" s="1"/>
      <c r="E40" s="1"/>
      <c r="F40" s="758"/>
      <c r="G40" s="763"/>
      <c r="H40" s="764"/>
      <c r="I40" s="726"/>
      <c r="J40" s="1"/>
      <c r="K40" s="1"/>
      <c r="L40" s="1"/>
    </row>
    <row r="41" spans="1:12" ht="15.75">
      <c r="A41" s="6"/>
      <c r="B41" s="1"/>
      <c r="C41" s="6"/>
      <c r="D41" s="1"/>
      <c r="E41" s="1"/>
      <c r="F41" s="758"/>
      <c r="G41" s="765"/>
      <c r="H41" s="766"/>
      <c r="I41" s="726"/>
      <c r="J41" s="767"/>
      <c r="K41" s="767"/>
      <c r="L41" s="767"/>
    </row>
    <row r="42" spans="1:12" ht="15.75">
      <c r="A42" s="6"/>
      <c r="B42" s="1"/>
      <c r="C42" s="6"/>
      <c r="D42" s="1"/>
      <c r="E42" s="1"/>
      <c r="F42" s="765"/>
      <c r="G42" s="1"/>
      <c r="H42" s="758"/>
      <c r="I42" s="758"/>
      <c r="J42" s="1"/>
      <c r="K42" s="1"/>
      <c r="L42" s="1"/>
    </row>
  </sheetData>
  <mergeCells count="13">
    <mergeCell ref="J5:J6"/>
    <mergeCell ref="A3:L3"/>
    <mergeCell ref="I34:K34"/>
    <mergeCell ref="I35:K35"/>
    <mergeCell ref="A2:L2"/>
    <mergeCell ref="K5:K6"/>
    <mergeCell ref="L5:L6"/>
    <mergeCell ref="A5:A6"/>
    <mergeCell ref="B5:B6"/>
    <mergeCell ref="E5:G5"/>
    <mergeCell ref="C5:D5"/>
    <mergeCell ref="H5:H6"/>
    <mergeCell ref="I5:I6"/>
  </mergeCells>
  <printOptions/>
  <pageMargins left="0.5" right="0.5" top="0.5" bottom="0.5"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M37"/>
  <sheetViews>
    <sheetView workbookViewId="0" topLeftCell="A1">
      <selection activeCell="A2" sqref="A2:K2"/>
    </sheetView>
  </sheetViews>
  <sheetFormatPr defaultColWidth="8.796875" defaultRowHeight="15"/>
  <cols>
    <col min="1" max="1" width="3.3984375" style="88" customWidth="1"/>
    <col min="2" max="2" width="36.8984375" style="88" customWidth="1"/>
    <col min="3" max="3" width="7.69921875" style="88" customWidth="1"/>
    <col min="4" max="4" width="5.8984375" style="88" customWidth="1"/>
    <col min="5" max="5" width="14.19921875" style="88" customWidth="1"/>
    <col min="6" max="6" width="7.3984375" style="88" customWidth="1"/>
    <col min="7" max="7" width="14.19921875" style="88" customWidth="1"/>
    <col min="8" max="8" width="7.19921875" style="88" customWidth="1"/>
    <col min="9" max="9" width="14.19921875" style="88" customWidth="1"/>
    <col min="10" max="10" width="8.19921875" style="88" customWidth="1"/>
    <col min="11" max="11" width="13" style="88" customWidth="1"/>
    <col min="12" max="12" width="8.3984375" style="88" customWidth="1"/>
    <col min="13" max="13" width="12.59765625" style="88" customWidth="1"/>
    <col min="14" max="16384" width="9" style="88" customWidth="1"/>
  </cols>
  <sheetData>
    <row r="1" spans="1:11" ht="18.75">
      <c r="A1" s="939" t="s">
        <v>445</v>
      </c>
      <c r="B1" s="939"/>
      <c r="C1" s="939"/>
      <c r="D1" s="939"/>
      <c r="E1" s="939"/>
      <c r="F1" s="939"/>
      <c r="G1" s="939"/>
      <c r="H1" s="939"/>
      <c r="I1" s="939"/>
      <c r="J1" s="939"/>
      <c r="K1" s="939"/>
    </row>
    <row r="2" spans="1:11" ht="18.75">
      <c r="A2" s="947" t="s">
        <v>389</v>
      </c>
      <c r="B2" s="947"/>
      <c r="C2" s="947"/>
      <c r="D2" s="947"/>
      <c r="E2" s="947"/>
      <c r="F2" s="947"/>
      <c r="G2" s="947"/>
      <c r="H2" s="947"/>
      <c r="I2" s="947"/>
      <c r="J2" s="947"/>
      <c r="K2" s="947"/>
    </row>
    <row r="3" spans="1:9" ht="15.75">
      <c r="A3" s="89"/>
      <c r="B3" s="89"/>
      <c r="C3" s="89"/>
      <c r="D3" s="89"/>
      <c r="E3" s="89"/>
      <c r="F3" s="89"/>
      <c r="G3" s="89"/>
      <c r="H3" s="89"/>
      <c r="I3" s="89"/>
    </row>
    <row r="4" spans="1:13" s="90" customFormat="1" ht="84" customHeight="1">
      <c r="A4" s="940" t="s">
        <v>15</v>
      </c>
      <c r="B4" s="940" t="s">
        <v>45</v>
      </c>
      <c r="C4" s="940" t="s">
        <v>52</v>
      </c>
      <c r="D4" s="945" t="s">
        <v>430</v>
      </c>
      <c r="E4" s="946"/>
      <c r="F4" s="941" t="s">
        <v>431</v>
      </c>
      <c r="G4" s="942"/>
      <c r="H4" s="945" t="s">
        <v>429</v>
      </c>
      <c r="I4" s="946"/>
      <c r="J4" s="945" t="s">
        <v>434</v>
      </c>
      <c r="K4" s="946"/>
      <c r="L4" s="945" t="s">
        <v>435</v>
      </c>
      <c r="M4" s="946"/>
    </row>
    <row r="5" spans="1:13" s="90" customFormat="1" ht="35.25" customHeight="1">
      <c r="A5" s="940"/>
      <c r="B5" s="940"/>
      <c r="C5" s="940"/>
      <c r="D5" s="85" t="s">
        <v>53</v>
      </c>
      <c r="E5" s="85" t="s">
        <v>54</v>
      </c>
      <c r="F5" s="85" t="s">
        <v>53</v>
      </c>
      <c r="G5" s="85" t="s">
        <v>54</v>
      </c>
      <c r="H5" s="85" t="s">
        <v>53</v>
      </c>
      <c r="I5" s="85" t="s">
        <v>54</v>
      </c>
      <c r="J5" s="85" t="s">
        <v>53</v>
      </c>
      <c r="K5" s="85" t="s">
        <v>54</v>
      </c>
      <c r="L5" s="85" t="s">
        <v>53</v>
      </c>
      <c r="M5" s="85" t="s">
        <v>54</v>
      </c>
    </row>
    <row r="6" spans="1:13" s="87" customFormat="1" ht="15.75">
      <c r="A6" s="85" t="s">
        <v>12</v>
      </c>
      <c r="B6" s="807" t="s">
        <v>390</v>
      </c>
      <c r="C6" s="85"/>
      <c r="D6" s="86"/>
      <c r="E6" s="86"/>
      <c r="F6" s="86"/>
      <c r="G6" s="86"/>
      <c r="H6" s="86"/>
      <c r="I6" s="86"/>
      <c r="J6" s="86"/>
      <c r="K6" s="86"/>
      <c r="L6" s="86"/>
      <c r="M6" s="86"/>
    </row>
    <row r="7" spans="1:13" s="87" customFormat="1" ht="15.75">
      <c r="A7" s="167">
        <v>1</v>
      </c>
      <c r="B7" s="168" t="s">
        <v>163</v>
      </c>
      <c r="C7" s="85"/>
      <c r="D7" s="86"/>
      <c r="E7" s="86"/>
      <c r="F7" s="86"/>
      <c r="G7" s="86"/>
      <c r="H7" s="86"/>
      <c r="I7" s="86"/>
      <c r="J7" s="86"/>
      <c r="K7" s="86"/>
      <c r="L7" s="86"/>
      <c r="M7" s="86"/>
    </row>
    <row r="8" spans="1:13" s="87" customFormat="1" ht="15.75">
      <c r="A8" s="167">
        <v>2</v>
      </c>
      <c r="B8" s="168" t="s">
        <v>46</v>
      </c>
      <c r="C8" s="85"/>
      <c r="D8" s="86"/>
      <c r="E8" s="86"/>
      <c r="F8" s="86"/>
      <c r="G8" s="86"/>
      <c r="H8" s="86"/>
      <c r="I8" s="86"/>
      <c r="J8" s="86"/>
      <c r="K8" s="86"/>
      <c r="L8" s="86"/>
      <c r="M8" s="86"/>
    </row>
    <row r="9" spans="1:13" s="87" customFormat="1" ht="15.75">
      <c r="A9" s="167">
        <v>3</v>
      </c>
      <c r="B9" s="168" t="s">
        <v>47</v>
      </c>
      <c r="C9" s="85"/>
      <c r="D9" s="86"/>
      <c r="E9" s="86"/>
      <c r="F9" s="86"/>
      <c r="G9" s="86"/>
      <c r="H9" s="86"/>
      <c r="I9" s="86"/>
      <c r="J9" s="86"/>
      <c r="K9" s="86"/>
      <c r="L9" s="86"/>
      <c r="M9" s="86"/>
    </row>
    <row r="10" spans="1:13" s="87" customFormat="1" ht="15.75">
      <c r="A10" s="167">
        <v>4</v>
      </c>
      <c r="B10" s="168" t="s">
        <v>348</v>
      </c>
      <c r="C10" s="85"/>
      <c r="D10" s="86"/>
      <c r="E10" s="86"/>
      <c r="F10" s="86"/>
      <c r="G10" s="86"/>
      <c r="H10" s="86"/>
      <c r="I10" s="86"/>
      <c r="J10" s="86"/>
      <c r="K10" s="86"/>
      <c r="L10" s="86"/>
      <c r="M10" s="86"/>
    </row>
    <row r="11" spans="1:13" s="87" customFormat="1" ht="15.75">
      <c r="A11" s="85" t="s">
        <v>13</v>
      </c>
      <c r="B11" s="86" t="s">
        <v>391</v>
      </c>
      <c r="C11" s="86"/>
      <c r="D11" s="86"/>
      <c r="E11" s="845">
        <f>E12+E17</f>
        <v>2493711000</v>
      </c>
      <c r="F11" s="162"/>
      <c r="G11" s="162"/>
      <c r="H11" s="162"/>
      <c r="I11" s="845">
        <f>I12+I17</f>
        <v>3197453920</v>
      </c>
      <c r="J11" s="162"/>
      <c r="K11" s="845">
        <f>K12+K17</f>
        <v>722403000</v>
      </c>
      <c r="L11" s="162"/>
      <c r="M11" s="845">
        <f>M12+M17</f>
        <v>722403000</v>
      </c>
    </row>
    <row r="12" spans="1:13" s="87" customFormat="1" ht="15.75">
      <c r="A12" s="164" t="s">
        <v>48</v>
      </c>
      <c r="B12" s="165" t="s">
        <v>73</v>
      </c>
      <c r="C12" s="165"/>
      <c r="D12" s="165"/>
      <c r="E12" s="846">
        <f>SUM(E13:E16)</f>
        <v>2086709000</v>
      </c>
      <c r="F12" s="166"/>
      <c r="G12" s="166"/>
      <c r="H12" s="165"/>
      <c r="I12" s="846">
        <f>SUM(I13:I16)</f>
        <v>2934050920</v>
      </c>
      <c r="J12" s="165"/>
      <c r="K12" s="846">
        <f>SUM(K13:K16)</f>
        <v>619000000</v>
      </c>
      <c r="L12" s="165"/>
      <c r="M12" s="846">
        <f>SUM(M13:M16)</f>
        <v>619000000</v>
      </c>
    </row>
    <row r="13" spans="1:13" s="91" customFormat="1" ht="16.5" customHeight="1">
      <c r="A13" s="167">
        <v>1</v>
      </c>
      <c r="B13" s="168" t="s">
        <v>163</v>
      </c>
      <c r="C13" s="167" t="s">
        <v>170</v>
      </c>
      <c r="D13" s="168">
        <v>25</v>
      </c>
      <c r="E13" s="170">
        <v>1445471000</v>
      </c>
      <c r="F13" s="169"/>
      <c r="G13" s="169"/>
      <c r="H13" s="168">
        <v>25</v>
      </c>
      <c r="I13" s="170">
        <f>' LUONG VA CAC KHOAN DONG GOP '!AC36</f>
        <v>2286991200</v>
      </c>
      <c r="J13" s="168">
        <v>25</v>
      </c>
      <c r="K13" s="170">
        <f>' LUONG VA CAC KHOAN DONG GOP '!AE36</f>
        <v>0</v>
      </c>
      <c r="L13" s="168">
        <v>25</v>
      </c>
      <c r="M13" s="170">
        <f>' LUONG VA CAC KHOAN DONG GOP '!AG36</f>
        <v>0</v>
      </c>
    </row>
    <row r="14" spans="1:13" s="91" customFormat="1" ht="15.75">
      <c r="A14" s="167">
        <v>2</v>
      </c>
      <c r="B14" s="168" t="s">
        <v>46</v>
      </c>
      <c r="C14" s="167" t="s">
        <v>170</v>
      </c>
      <c r="D14" s="168">
        <v>25</v>
      </c>
      <c r="E14" s="170">
        <v>10358000</v>
      </c>
      <c r="F14" s="169"/>
      <c r="G14" s="169"/>
      <c r="H14" s="168">
        <v>25</v>
      </c>
      <c r="I14" s="170">
        <f>BHTN!P36</f>
        <v>14019720</v>
      </c>
      <c r="J14" s="168">
        <v>25</v>
      </c>
      <c r="K14" s="170">
        <f>BHTN!R36</f>
        <v>0</v>
      </c>
      <c r="L14" s="168">
        <v>25</v>
      </c>
      <c r="M14" s="170">
        <f>BHTN!T36</f>
        <v>0</v>
      </c>
    </row>
    <row r="15" spans="1:13" s="91" customFormat="1" ht="15.75">
      <c r="A15" s="167">
        <v>3</v>
      </c>
      <c r="B15" s="168" t="s">
        <v>47</v>
      </c>
      <c r="C15" s="167" t="s">
        <v>170</v>
      </c>
      <c r="D15" s="168">
        <v>3</v>
      </c>
      <c r="E15" s="170">
        <f>((0.3*1050000)*6+(0.3*1150000)*6)*3</f>
        <v>11880000</v>
      </c>
      <c r="F15" s="169"/>
      <c r="G15" s="169"/>
      <c r="H15" s="168">
        <v>3</v>
      </c>
      <c r="I15" s="170">
        <f>'CAP UY'!F14</f>
        <v>14040000</v>
      </c>
      <c r="J15" s="168">
        <v>3</v>
      </c>
      <c r="K15" s="170">
        <f>'CAP UY'!H14</f>
        <v>0</v>
      </c>
      <c r="L15" s="168">
        <v>3</v>
      </c>
      <c r="M15" s="170">
        <f>'CAP UY'!J14</f>
        <v>0</v>
      </c>
    </row>
    <row r="16" spans="1:13" s="91" customFormat="1" ht="15.75">
      <c r="A16" s="167">
        <v>4</v>
      </c>
      <c r="B16" s="168" t="s">
        <v>348</v>
      </c>
      <c r="C16" s="167" t="s">
        <v>170</v>
      </c>
      <c r="D16" s="168">
        <v>25</v>
      </c>
      <c r="E16" s="170">
        <v>619000000</v>
      </c>
      <c r="F16" s="169"/>
      <c r="G16" s="169"/>
      <c r="H16" s="830">
        <v>25</v>
      </c>
      <c r="I16" s="170">
        <v>619000000</v>
      </c>
      <c r="J16" s="830">
        <v>25</v>
      </c>
      <c r="K16" s="170">
        <v>619000000</v>
      </c>
      <c r="L16" s="830">
        <v>25</v>
      </c>
      <c r="M16" s="170">
        <v>619000000</v>
      </c>
    </row>
    <row r="17" spans="1:13" s="87" customFormat="1" ht="15.75">
      <c r="A17" s="171" t="s">
        <v>49</v>
      </c>
      <c r="B17" s="172" t="s">
        <v>74</v>
      </c>
      <c r="C17" s="172"/>
      <c r="D17" s="172"/>
      <c r="E17" s="847">
        <f>SUM(E18:E21)</f>
        <v>407002000</v>
      </c>
      <c r="F17" s="173"/>
      <c r="G17" s="173"/>
      <c r="H17" s="173">
        <f>SUM(H19:H21)</f>
        <v>0</v>
      </c>
      <c r="I17" s="847">
        <f>SUM(I18:I21)</f>
        <v>263403000</v>
      </c>
      <c r="J17" s="173">
        <f>SUM(J19:J21)</f>
        <v>0</v>
      </c>
      <c r="K17" s="847">
        <f>SUM(K18:K21)</f>
        <v>103403000</v>
      </c>
      <c r="L17" s="173">
        <f>SUM(L19:L21)</f>
        <v>0</v>
      </c>
      <c r="M17" s="847">
        <f>SUM(M18:M21)</f>
        <v>103403000</v>
      </c>
    </row>
    <row r="18" spans="1:13" s="91" customFormat="1" ht="33.75" customHeight="1">
      <c r="A18" s="167">
        <v>1</v>
      </c>
      <c r="B18" s="168" t="s">
        <v>164</v>
      </c>
      <c r="C18" s="167" t="s">
        <v>170</v>
      </c>
      <c r="D18" s="168"/>
      <c r="E18" s="170">
        <f>201162000+105840000</f>
        <v>307002000</v>
      </c>
      <c r="F18" s="169"/>
      <c r="G18" s="169"/>
      <c r="H18" s="168"/>
      <c r="I18" s="170">
        <v>103403000</v>
      </c>
      <c r="J18" s="168"/>
      <c r="K18" s="170">
        <v>103403000</v>
      </c>
      <c r="L18" s="168"/>
      <c r="M18" s="170">
        <v>103403000</v>
      </c>
    </row>
    <row r="19" spans="1:13" s="91" customFormat="1" ht="15.75">
      <c r="A19" s="167">
        <v>2</v>
      </c>
      <c r="B19" s="168" t="s">
        <v>162</v>
      </c>
      <c r="C19" s="167" t="s">
        <v>171</v>
      </c>
      <c r="D19" s="168">
        <v>1</v>
      </c>
      <c r="E19" s="170">
        <v>0</v>
      </c>
      <c r="F19" s="169"/>
      <c r="G19" s="169"/>
      <c r="H19" s="168"/>
      <c r="I19" s="170">
        <v>60000000</v>
      </c>
      <c r="J19" s="168"/>
      <c r="K19" s="170"/>
      <c r="L19" s="168"/>
      <c r="M19" s="170"/>
    </row>
    <row r="20" spans="1:13" s="91" customFormat="1" ht="15.75">
      <c r="A20" s="167">
        <v>3</v>
      </c>
      <c r="B20" s="168" t="s">
        <v>107</v>
      </c>
      <c r="C20" s="167" t="s">
        <v>172</v>
      </c>
      <c r="D20" s="168">
        <v>35</v>
      </c>
      <c r="E20" s="170">
        <v>70000000</v>
      </c>
      <c r="F20" s="169"/>
      <c r="G20" s="169"/>
      <c r="H20" s="168"/>
      <c r="I20" s="170">
        <v>70000000</v>
      </c>
      <c r="J20" s="168"/>
      <c r="K20" s="170"/>
      <c r="L20" s="168"/>
      <c r="M20" s="170"/>
    </row>
    <row r="21" spans="1:13" s="91" customFormat="1" ht="15.75">
      <c r="A21" s="177">
        <v>4</v>
      </c>
      <c r="B21" s="178" t="s">
        <v>106</v>
      </c>
      <c r="C21" s="177" t="s">
        <v>173</v>
      </c>
      <c r="D21" s="178">
        <v>15</v>
      </c>
      <c r="E21" s="848">
        <v>30000000</v>
      </c>
      <c r="F21" s="179"/>
      <c r="G21" s="179"/>
      <c r="H21" s="178"/>
      <c r="I21" s="848">
        <v>30000000</v>
      </c>
      <c r="J21" s="178"/>
      <c r="K21" s="848"/>
      <c r="L21" s="178"/>
      <c r="M21" s="848"/>
    </row>
    <row r="22" spans="1:13" s="87" customFormat="1" ht="15.75">
      <c r="A22" s="85" t="s">
        <v>51</v>
      </c>
      <c r="B22" s="86" t="s">
        <v>50</v>
      </c>
      <c r="C22" s="86"/>
      <c r="D22" s="86"/>
      <c r="E22" s="163">
        <v>0</v>
      </c>
      <c r="F22" s="163"/>
      <c r="G22" s="163"/>
      <c r="H22" s="86"/>
      <c r="I22" s="163">
        <v>0</v>
      </c>
      <c r="J22" s="86"/>
      <c r="K22" s="163">
        <v>0</v>
      </c>
      <c r="L22" s="86"/>
      <c r="M22" s="163">
        <v>0</v>
      </c>
    </row>
    <row r="23" spans="1:13" s="87" customFormat="1" ht="15.75">
      <c r="A23" s="164"/>
      <c r="B23" s="165" t="s">
        <v>108</v>
      </c>
      <c r="C23" s="165"/>
      <c r="D23" s="165"/>
      <c r="E23" s="180"/>
      <c r="F23" s="180"/>
      <c r="G23" s="180"/>
      <c r="H23" s="165"/>
      <c r="I23" s="180"/>
      <c r="J23" s="165"/>
      <c r="K23" s="180"/>
      <c r="L23" s="165"/>
      <c r="M23" s="180"/>
    </row>
    <row r="24" spans="1:13" s="87" customFormat="1" ht="31.5">
      <c r="A24" s="85" t="s">
        <v>168</v>
      </c>
      <c r="B24" s="86" t="s">
        <v>167</v>
      </c>
      <c r="C24" s="86"/>
      <c r="D24" s="86"/>
      <c r="E24" s="163">
        <f>SUM(E25:E25)</f>
        <v>0</v>
      </c>
      <c r="F24" s="163"/>
      <c r="G24" s="163"/>
      <c r="H24" s="163">
        <f aca="true" t="shared" si="0" ref="H24:M24">SUM(H25:H25)</f>
        <v>0</v>
      </c>
      <c r="I24" s="849">
        <f t="shared" si="0"/>
        <v>200000000</v>
      </c>
      <c r="J24" s="163">
        <f t="shared" si="0"/>
        <v>0</v>
      </c>
      <c r="K24" s="849">
        <f t="shared" si="0"/>
        <v>0</v>
      </c>
      <c r="L24" s="163">
        <f t="shared" si="0"/>
        <v>0</v>
      </c>
      <c r="M24" s="849">
        <f t="shared" si="0"/>
        <v>0</v>
      </c>
    </row>
    <row r="25" spans="1:13" s="91" customFormat="1" ht="57.75" customHeight="1">
      <c r="A25" s="174">
        <v>1</v>
      </c>
      <c r="B25" s="724" t="s">
        <v>109</v>
      </c>
      <c r="C25" s="174" t="s">
        <v>174</v>
      </c>
      <c r="D25" s="175">
        <v>70</v>
      </c>
      <c r="E25" s="176">
        <v>0</v>
      </c>
      <c r="F25" s="176"/>
      <c r="G25" s="176"/>
      <c r="H25" s="175"/>
      <c r="I25" s="850">
        <v>200000000</v>
      </c>
      <c r="J25" s="175"/>
      <c r="K25" s="850"/>
      <c r="L25" s="175"/>
      <c r="M25" s="850"/>
    </row>
    <row r="26" spans="1:13" s="87" customFormat="1" ht="40.5" customHeight="1">
      <c r="A26" s="227" t="s">
        <v>392</v>
      </c>
      <c r="B26" s="232" t="s">
        <v>169</v>
      </c>
      <c r="C26" s="232"/>
      <c r="D26" s="232"/>
      <c r="E26" s="233">
        <f>E28</f>
        <v>0</v>
      </c>
      <c r="F26" s="233"/>
      <c r="G26" s="233">
        <f>G28</f>
        <v>0</v>
      </c>
      <c r="H26" s="232"/>
      <c r="I26" s="233">
        <f>I28</f>
        <v>0</v>
      </c>
      <c r="J26" s="232"/>
      <c r="K26" s="233">
        <f>K28</f>
        <v>0</v>
      </c>
      <c r="L26" s="232"/>
      <c r="M26" s="233">
        <f>M28</f>
        <v>0</v>
      </c>
    </row>
    <row r="27" spans="1:13" s="91" customFormat="1" ht="40.5" customHeight="1">
      <c r="A27" s="230"/>
      <c r="B27" s="231" t="s">
        <v>393</v>
      </c>
      <c r="C27" s="231"/>
      <c r="D27" s="231"/>
      <c r="E27" s="808"/>
      <c r="F27" s="808"/>
      <c r="G27" s="808"/>
      <c r="H27" s="231"/>
      <c r="I27" s="808"/>
      <c r="J27" s="231"/>
      <c r="K27" s="808"/>
      <c r="L27" s="231"/>
      <c r="M27" s="808"/>
    </row>
    <row r="28" spans="1:13" s="87" customFormat="1" ht="40.5" customHeight="1">
      <c r="A28" s="227"/>
      <c r="B28" s="231"/>
      <c r="C28" s="230"/>
      <c r="D28" s="231"/>
      <c r="E28" s="233"/>
      <c r="F28" s="233"/>
      <c r="G28" s="233"/>
      <c r="H28" s="232"/>
      <c r="I28" s="233"/>
      <c r="J28" s="232"/>
      <c r="K28" s="233"/>
      <c r="L28" s="232"/>
      <c r="M28" s="233"/>
    </row>
    <row r="29" spans="1:13" s="87" customFormat="1" ht="27.75" customHeight="1">
      <c r="A29" s="85"/>
      <c r="B29" s="85" t="s">
        <v>394</v>
      </c>
      <c r="C29" s="86"/>
      <c r="D29" s="86"/>
      <c r="E29" s="163">
        <f aca="true" t="shared" si="1" ref="E29:M29">E11+E22+E24+E26</f>
        <v>2493711000</v>
      </c>
      <c r="F29" s="163">
        <f t="shared" si="1"/>
        <v>0</v>
      </c>
      <c r="G29" s="163">
        <f t="shared" si="1"/>
        <v>0</v>
      </c>
      <c r="H29" s="163">
        <f t="shared" si="1"/>
        <v>0</v>
      </c>
      <c r="I29" s="849">
        <f t="shared" si="1"/>
        <v>3397453920</v>
      </c>
      <c r="J29" s="163">
        <f t="shared" si="1"/>
        <v>0</v>
      </c>
      <c r="K29" s="849">
        <f t="shared" si="1"/>
        <v>722403000</v>
      </c>
      <c r="L29" s="163">
        <f t="shared" si="1"/>
        <v>0</v>
      </c>
      <c r="M29" s="849">
        <f t="shared" si="1"/>
        <v>722403000</v>
      </c>
    </row>
    <row r="30" spans="1:9" ht="54" customHeight="1">
      <c r="A30" s="943" t="s">
        <v>432</v>
      </c>
      <c r="B30" s="944"/>
      <c r="C30" s="944"/>
      <c r="D30" s="944"/>
      <c r="E30" s="944"/>
      <c r="F30" s="944"/>
      <c r="G30" s="944"/>
      <c r="H30" s="944"/>
      <c r="I30" s="944"/>
    </row>
    <row r="31" spans="4:9" ht="18.75">
      <c r="D31" s="938" t="s">
        <v>433</v>
      </c>
      <c r="E31" s="938"/>
      <c r="F31" s="938"/>
      <c r="G31" s="938"/>
      <c r="H31" s="938"/>
      <c r="I31" s="938"/>
    </row>
    <row r="32" spans="2:9" ht="18.75">
      <c r="B32" s="159" t="s">
        <v>44</v>
      </c>
      <c r="D32" s="939" t="s">
        <v>37</v>
      </c>
      <c r="E32" s="939"/>
      <c r="F32" s="939"/>
      <c r="G32" s="939"/>
      <c r="H32" s="939"/>
      <c r="I32" s="939"/>
    </row>
    <row r="37" ht="18.75">
      <c r="B37" s="159"/>
    </row>
  </sheetData>
  <mergeCells count="13">
    <mergeCell ref="A1:K1"/>
    <mergeCell ref="A2:K2"/>
    <mergeCell ref="J4:K4"/>
    <mergeCell ref="L4:M4"/>
    <mergeCell ref="D4:E4"/>
    <mergeCell ref="H4:I4"/>
    <mergeCell ref="D31:I31"/>
    <mergeCell ref="D32:I32"/>
    <mergeCell ref="B4:B5"/>
    <mergeCell ref="A4:A5"/>
    <mergeCell ref="C4:C5"/>
    <mergeCell ref="F4:G4"/>
    <mergeCell ref="A30:I30"/>
  </mergeCells>
  <printOptions/>
  <pageMargins left="0.25" right="0.25" top="0.5" bottom="0.25"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L45"/>
  <sheetViews>
    <sheetView workbookViewId="0" topLeftCell="A1">
      <pane xSplit="2" ySplit="7" topLeftCell="V32" activePane="bottomRight" state="frozen"/>
      <selection pane="topLeft" activeCell="A1" sqref="A1"/>
      <selection pane="topRight" activeCell="C1" sqref="C1"/>
      <selection pane="bottomLeft" activeCell="A7" sqref="A7"/>
      <selection pane="bottomRight" activeCell="AA35" sqref="AA35"/>
    </sheetView>
  </sheetViews>
  <sheetFormatPr defaultColWidth="8.796875" defaultRowHeight="15"/>
  <cols>
    <col min="1" max="1" width="3" style="129" customWidth="1"/>
    <col min="2" max="2" width="17.5" style="129" customWidth="1"/>
    <col min="3" max="3" width="5" style="130" customWidth="1"/>
    <col min="4" max="4" width="8.8984375" style="130" customWidth="1"/>
    <col min="5" max="5" width="4.69921875" style="129" customWidth="1"/>
    <col min="6" max="6" width="9.09765625" style="130" bestFit="1" customWidth="1"/>
    <col min="7" max="7" width="5.3984375" style="130" customWidth="1"/>
    <col min="8" max="8" width="8.19921875" style="130" customWidth="1"/>
    <col min="9" max="9" width="4" style="130" customWidth="1"/>
    <col min="10" max="10" width="7.59765625" style="130" customWidth="1"/>
    <col min="11" max="11" width="4" style="130" customWidth="1"/>
    <col min="12" max="12" width="8" style="130" customWidth="1"/>
    <col min="13" max="13" width="4.69921875" style="130" customWidth="1"/>
    <col min="14" max="14" width="6.69921875" style="130" customWidth="1"/>
    <col min="15" max="15" width="4" style="130" customWidth="1"/>
    <col min="16" max="16" width="7.5" style="130" customWidth="1"/>
    <col min="17" max="17" width="4" style="130" customWidth="1"/>
    <col min="18" max="18" width="7.5" style="130" customWidth="1"/>
    <col min="19" max="19" width="5.59765625" style="130" customWidth="1"/>
    <col min="20" max="20" width="7" style="130" customWidth="1"/>
    <col min="21" max="21" width="5.3984375" style="130" customWidth="1"/>
    <col min="22" max="22" width="7.5" style="130" customWidth="1"/>
    <col min="23" max="23" width="6.59765625" style="130" customWidth="1"/>
    <col min="24" max="24" width="7.19921875" style="130" customWidth="1"/>
    <col min="25" max="25" width="6" style="130" customWidth="1"/>
    <col min="26" max="26" width="9.19921875" style="130" customWidth="1"/>
    <col min="27" max="27" width="8.09765625" style="130" customWidth="1"/>
    <col min="28" max="28" width="8.8984375" style="130" customWidth="1"/>
    <col min="29" max="29" width="10" style="130" customWidth="1"/>
    <col min="30" max="30" width="4.19921875" style="129" customWidth="1"/>
    <col min="31" max="31" width="11.5" style="131" customWidth="1"/>
    <col min="32" max="16384" width="9" style="129" customWidth="1"/>
  </cols>
  <sheetData>
    <row r="1" spans="1:31" s="97" customFormat="1" ht="12">
      <c r="A1" s="94" t="s">
        <v>8</v>
      </c>
      <c r="B1" s="95"/>
      <c r="C1" s="96"/>
      <c r="D1" s="96"/>
      <c r="E1" s="95"/>
      <c r="F1" s="96"/>
      <c r="G1" s="96"/>
      <c r="H1" s="96"/>
      <c r="I1" s="96"/>
      <c r="J1" s="96"/>
      <c r="K1" s="96"/>
      <c r="L1" s="96"/>
      <c r="M1" s="96"/>
      <c r="N1" s="96"/>
      <c r="O1" s="96"/>
      <c r="P1" s="96"/>
      <c r="Q1" s="96"/>
      <c r="R1" s="96"/>
      <c r="S1" s="96"/>
      <c r="T1" s="96"/>
      <c r="U1" s="96"/>
      <c r="V1" s="96"/>
      <c r="W1" s="96"/>
      <c r="X1" s="96"/>
      <c r="Y1" s="96"/>
      <c r="Z1" s="96"/>
      <c r="AA1" s="96"/>
      <c r="AB1" s="951" t="s">
        <v>39</v>
      </c>
      <c r="AC1" s="951"/>
      <c r="AE1" s="98"/>
    </row>
    <row r="2" spans="1:31" s="97" customFormat="1" ht="14.25">
      <c r="A2" s="957" t="s">
        <v>420</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8"/>
    </row>
    <row r="3" spans="1:31" s="97" customFormat="1" ht="12">
      <c r="A3" s="973" t="s">
        <v>404</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8"/>
    </row>
    <row r="4" spans="1:31" s="97" customFormat="1" ht="15" customHeight="1">
      <c r="A4" s="974" t="s">
        <v>4</v>
      </c>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8"/>
    </row>
    <row r="5" spans="1:38" s="101" customFormat="1" ht="15" customHeight="1">
      <c r="A5" s="968" t="s">
        <v>15</v>
      </c>
      <c r="B5" s="968" t="s">
        <v>25</v>
      </c>
      <c r="C5" s="975" t="s">
        <v>421</v>
      </c>
      <c r="D5" s="976"/>
      <c r="E5" s="949" t="s">
        <v>20</v>
      </c>
      <c r="F5" s="950"/>
      <c r="G5" s="975" t="s">
        <v>18</v>
      </c>
      <c r="H5" s="976"/>
      <c r="I5" s="960" t="s">
        <v>24</v>
      </c>
      <c r="J5" s="961"/>
      <c r="K5" s="961"/>
      <c r="L5" s="961"/>
      <c r="M5" s="961"/>
      <c r="N5" s="961"/>
      <c r="O5" s="961"/>
      <c r="P5" s="961"/>
      <c r="Q5" s="961"/>
      <c r="R5" s="961"/>
      <c r="S5" s="961"/>
      <c r="T5" s="961"/>
      <c r="U5" s="961"/>
      <c r="V5" s="961"/>
      <c r="W5" s="961"/>
      <c r="X5" s="961"/>
      <c r="Y5" s="961"/>
      <c r="Z5" s="961"/>
      <c r="AA5" s="954" t="s">
        <v>165</v>
      </c>
      <c r="AB5" s="954" t="s">
        <v>31</v>
      </c>
      <c r="AC5" s="954" t="s">
        <v>405</v>
      </c>
      <c r="AD5" s="962" t="s">
        <v>11</v>
      </c>
      <c r="AE5" s="99"/>
      <c r="AF5" s="100"/>
      <c r="AG5" s="100"/>
      <c r="AH5" s="100"/>
      <c r="AI5" s="100"/>
      <c r="AJ5" s="100"/>
      <c r="AK5" s="100"/>
      <c r="AL5" s="100"/>
    </row>
    <row r="6" spans="1:38" s="103" customFormat="1" ht="37.5" customHeight="1">
      <c r="A6" s="969"/>
      <c r="B6" s="969"/>
      <c r="C6" s="977"/>
      <c r="D6" s="978"/>
      <c r="E6" s="958"/>
      <c r="F6" s="959"/>
      <c r="G6" s="977"/>
      <c r="H6" s="978"/>
      <c r="I6" s="949" t="s">
        <v>29</v>
      </c>
      <c r="J6" s="950"/>
      <c r="K6" s="949" t="s">
        <v>28</v>
      </c>
      <c r="L6" s="950"/>
      <c r="M6" s="949" t="s">
        <v>27</v>
      </c>
      <c r="N6" s="950"/>
      <c r="O6" s="949" t="s">
        <v>161</v>
      </c>
      <c r="P6" s="950"/>
      <c r="Q6" s="949" t="s">
        <v>5</v>
      </c>
      <c r="R6" s="950"/>
      <c r="S6" s="949" t="s">
        <v>26</v>
      </c>
      <c r="T6" s="950"/>
      <c r="U6" s="949" t="s">
        <v>30</v>
      </c>
      <c r="V6" s="950"/>
      <c r="W6" s="949" t="s">
        <v>6</v>
      </c>
      <c r="X6" s="965"/>
      <c r="Y6" s="971" t="s">
        <v>369</v>
      </c>
      <c r="Z6" s="972"/>
      <c r="AA6" s="955"/>
      <c r="AB6" s="955"/>
      <c r="AC6" s="955"/>
      <c r="AD6" s="963"/>
      <c r="AE6" s="948"/>
      <c r="AF6" s="102"/>
      <c r="AG6" s="102"/>
      <c r="AH6" s="102"/>
      <c r="AI6" s="102"/>
      <c r="AJ6" s="102"/>
      <c r="AK6" s="102"/>
      <c r="AL6" s="102"/>
    </row>
    <row r="7" spans="1:38" s="101" customFormat="1" ht="69.75" customHeight="1">
      <c r="A7" s="970"/>
      <c r="B7" s="970"/>
      <c r="C7" s="104" t="s">
        <v>103</v>
      </c>
      <c r="D7" s="104" t="s">
        <v>23</v>
      </c>
      <c r="E7" s="105" t="s">
        <v>16</v>
      </c>
      <c r="F7" s="104" t="s">
        <v>21</v>
      </c>
      <c r="G7" s="104" t="s">
        <v>19</v>
      </c>
      <c r="H7" s="104" t="s">
        <v>21</v>
      </c>
      <c r="I7" s="104" t="s">
        <v>17</v>
      </c>
      <c r="J7" s="104" t="s">
        <v>22</v>
      </c>
      <c r="K7" s="104" t="s">
        <v>17</v>
      </c>
      <c r="L7" s="104" t="s">
        <v>22</v>
      </c>
      <c r="M7" s="104" t="s">
        <v>17</v>
      </c>
      <c r="N7" s="104" t="s">
        <v>22</v>
      </c>
      <c r="O7" s="104" t="s">
        <v>17</v>
      </c>
      <c r="P7" s="104" t="s">
        <v>22</v>
      </c>
      <c r="Q7" s="104" t="s">
        <v>17</v>
      </c>
      <c r="R7" s="104" t="s">
        <v>22</v>
      </c>
      <c r="S7" s="104" t="s">
        <v>17</v>
      </c>
      <c r="T7" s="104" t="s">
        <v>22</v>
      </c>
      <c r="U7" s="104" t="s">
        <v>17</v>
      </c>
      <c r="V7" s="104" t="s">
        <v>22</v>
      </c>
      <c r="W7" s="104" t="s">
        <v>17</v>
      </c>
      <c r="X7" s="106" t="s">
        <v>22</v>
      </c>
      <c r="Y7" s="104" t="s">
        <v>17</v>
      </c>
      <c r="Z7" s="106" t="s">
        <v>22</v>
      </c>
      <c r="AA7" s="956"/>
      <c r="AB7" s="956"/>
      <c r="AC7" s="956"/>
      <c r="AD7" s="964"/>
      <c r="AE7" s="948"/>
      <c r="AF7" s="100"/>
      <c r="AG7" s="100"/>
      <c r="AH7" s="100"/>
      <c r="AI7" s="100"/>
      <c r="AJ7" s="100"/>
      <c r="AK7" s="100"/>
      <c r="AL7" s="100"/>
    </row>
    <row r="8" spans="1:38" s="110" customFormat="1" ht="15" customHeight="1">
      <c r="A8" s="107">
        <v>1</v>
      </c>
      <c r="B8" s="107">
        <v>2</v>
      </c>
      <c r="C8" s="107" t="s">
        <v>32</v>
      </c>
      <c r="D8" s="107" t="s">
        <v>33</v>
      </c>
      <c r="E8" s="107">
        <v>5</v>
      </c>
      <c r="F8" s="107">
        <v>6</v>
      </c>
      <c r="G8" s="30" t="s">
        <v>34</v>
      </c>
      <c r="H8" s="30" t="s">
        <v>78</v>
      </c>
      <c r="I8" s="107">
        <v>9</v>
      </c>
      <c r="J8" s="107">
        <v>10</v>
      </c>
      <c r="K8" s="107">
        <v>11</v>
      </c>
      <c r="L8" s="107">
        <v>12</v>
      </c>
      <c r="M8" s="107">
        <v>13</v>
      </c>
      <c r="N8" s="107">
        <v>14</v>
      </c>
      <c r="O8" s="107">
        <v>15</v>
      </c>
      <c r="P8" s="107">
        <v>16</v>
      </c>
      <c r="Q8" s="107">
        <v>17</v>
      </c>
      <c r="R8" s="107">
        <v>18</v>
      </c>
      <c r="S8" s="107">
        <v>19</v>
      </c>
      <c r="T8" s="107">
        <v>20</v>
      </c>
      <c r="U8" s="107">
        <v>21</v>
      </c>
      <c r="V8" s="107">
        <v>22</v>
      </c>
      <c r="W8" s="107">
        <v>23</v>
      </c>
      <c r="X8" s="107">
        <v>24</v>
      </c>
      <c r="Y8" s="107">
        <v>25</v>
      </c>
      <c r="Z8" s="107">
        <v>26</v>
      </c>
      <c r="AA8" s="196">
        <v>27</v>
      </c>
      <c r="AB8" s="107" t="s">
        <v>77</v>
      </c>
      <c r="AC8" s="107" t="s">
        <v>79</v>
      </c>
      <c r="AD8" s="107">
        <v>30</v>
      </c>
      <c r="AE8" s="108"/>
      <c r="AF8" s="109"/>
      <c r="AG8" s="109"/>
      <c r="AH8" s="109"/>
      <c r="AI8" s="109"/>
      <c r="AJ8" s="109"/>
      <c r="AK8" s="109"/>
      <c r="AL8" s="109"/>
    </row>
    <row r="9" spans="1:38" s="110" customFormat="1" ht="15" customHeight="1">
      <c r="A9" s="107" t="s">
        <v>48</v>
      </c>
      <c r="B9" s="789" t="s">
        <v>367</v>
      </c>
      <c r="C9" s="107"/>
      <c r="D9" s="776">
        <f>SUM(D10:D32)</f>
        <v>150621250</v>
      </c>
      <c r="E9" s="776">
        <f aca="true" t="shared" si="0" ref="E9:AC9">SUM(E10:E32)</f>
        <v>85.77</v>
      </c>
      <c r="F9" s="776">
        <f t="shared" si="0"/>
        <v>111501000</v>
      </c>
      <c r="G9" s="776">
        <f t="shared" si="0"/>
        <v>30.0925</v>
      </c>
      <c r="H9" s="776">
        <f t="shared" si="0"/>
        <v>39120250</v>
      </c>
      <c r="I9" s="776">
        <f t="shared" si="0"/>
        <v>1.3</v>
      </c>
      <c r="J9" s="776">
        <f t="shared" si="0"/>
        <v>1690000</v>
      </c>
      <c r="K9" s="776">
        <f t="shared" si="0"/>
        <v>2.42</v>
      </c>
      <c r="L9" s="840">
        <f t="shared" si="0"/>
        <v>3146000</v>
      </c>
      <c r="M9" s="840">
        <f t="shared" si="0"/>
        <v>0</v>
      </c>
      <c r="N9" s="840">
        <f t="shared" si="0"/>
        <v>0</v>
      </c>
      <c r="O9" s="840">
        <f t="shared" si="0"/>
        <v>0.7</v>
      </c>
      <c r="P9" s="840">
        <f t="shared" si="0"/>
        <v>910000</v>
      </c>
      <c r="Q9" s="840">
        <f t="shared" si="0"/>
        <v>3.3000000000000007</v>
      </c>
      <c r="R9" s="840">
        <f t="shared" si="0"/>
        <v>4290000</v>
      </c>
      <c r="S9" s="840">
        <f t="shared" si="0"/>
        <v>0</v>
      </c>
      <c r="T9" s="840">
        <f t="shared" si="0"/>
        <v>0</v>
      </c>
      <c r="U9" s="840">
        <f t="shared" si="0"/>
        <v>0</v>
      </c>
      <c r="V9" s="840">
        <f t="shared" si="0"/>
        <v>0</v>
      </c>
      <c r="W9" s="840">
        <f t="shared" si="0"/>
        <v>0</v>
      </c>
      <c r="X9" s="840">
        <f t="shared" si="0"/>
        <v>0</v>
      </c>
      <c r="Y9" s="841">
        <f t="shared" si="0"/>
        <v>22.3725</v>
      </c>
      <c r="Z9" s="840">
        <f t="shared" si="0"/>
        <v>29084250</v>
      </c>
      <c r="AA9" s="840">
        <f t="shared" si="0"/>
        <v>26757510</v>
      </c>
      <c r="AB9" s="840">
        <f t="shared" si="0"/>
        <v>177378760</v>
      </c>
      <c r="AC9" s="840">
        <f t="shared" si="0"/>
        <v>2128545120</v>
      </c>
      <c r="AD9" s="196"/>
      <c r="AE9" s="773"/>
      <c r="AF9" s="109"/>
      <c r="AG9" s="109"/>
      <c r="AH9" s="109"/>
      <c r="AI9" s="109"/>
      <c r="AJ9" s="109"/>
      <c r="AK9" s="109"/>
      <c r="AL9" s="109"/>
    </row>
    <row r="10" spans="1:38" s="114" customFormat="1" ht="12">
      <c r="A10" s="809">
        <v>1</v>
      </c>
      <c r="B10" s="810" t="s">
        <v>372</v>
      </c>
      <c r="C10" s="811">
        <f>E10+G10</f>
        <v>7.8500000000000005</v>
      </c>
      <c r="D10" s="812">
        <f>F10+H10</f>
        <v>10205000</v>
      </c>
      <c r="E10" s="813">
        <v>4.98</v>
      </c>
      <c r="F10" s="812">
        <f>E10*1300000</f>
        <v>6474000.000000001</v>
      </c>
      <c r="G10" s="811">
        <f>I10+K10+M10+O10+Q10+S10+U10+W10+Y10</f>
        <v>2.87</v>
      </c>
      <c r="H10" s="812">
        <f>J10+L10+N10+P10+R10+T10+V10+X10+Z10</f>
        <v>3731000</v>
      </c>
      <c r="I10" s="814">
        <v>0.6</v>
      </c>
      <c r="J10" s="831">
        <f>I10*1300000</f>
        <v>780000</v>
      </c>
      <c r="K10" s="815">
        <v>0.7</v>
      </c>
      <c r="L10" s="822">
        <f>K10*1300000</f>
        <v>910000</v>
      </c>
      <c r="M10" s="834"/>
      <c r="N10" s="828">
        <f aca="true" t="shared" si="1" ref="N10:N32">M10*1300000</f>
        <v>0</v>
      </c>
      <c r="O10" s="835"/>
      <c r="P10" s="836">
        <f aca="true" t="shared" si="2" ref="P10:P32">O10*1300000</f>
        <v>0</v>
      </c>
      <c r="Q10" s="834"/>
      <c r="R10" s="836">
        <f aca="true" t="shared" si="3" ref="R10:R32">Q10*1300000</f>
        <v>0</v>
      </c>
      <c r="S10" s="837"/>
      <c r="T10" s="836">
        <f>S10*1300000</f>
        <v>0</v>
      </c>
      <c r="U10" s="835"/>
      <c r="V10" s="836">
        <f>U10*1300000</f>
        <v>0</v>
      </c>
      <c r="W10" s="835"/>
      <c r="X10" s="836">
        <f>W10*1300000</f>
        <v>0</v>
      </c>
      <c r="Y10" s="838">
        <f>(E10+I10+K10)*25%</f>
        <v>1.57</v>
      </c>
      <c r="Z10" s="836">
        <f aca="true" t="shared" si="4" ref="Z10:Z32">Y10*1300000</f>
        <v>2041000</v>
      </c>
      <c r="AA10" s="816">
        <f>(F10+J10+L10+N10)*23%</f>
        <v>1877720.0000000002</v>
      </c>
      <c r="AB10" s="816">
        <f>AA10+D10</f>
        <v>12082720</v>
      </c>
      <c r="AC10" s="816">
        <f>AB10*12</f>
        <v>144992640</v>
      </c>
      <c r="AD10" s="839"/>
      <c r="AE10" s="769"/>
      <c r="AF10" s="113"/>
      <c r="AG10" s="113"/>
      <c r="AH10" s="113"/>
      <c r="AI10" s="113"/>
      <c r="AJ10" s="113"/>
      <c r="AK10" s="113"/>
      <c r="AL10" s="113"/>
    </row>
    <row r="11" spans="1:38" s="124" customFormat="1" ht="12">
      <c r="A11" s="115">
        <v>2</v>
      </c>
      <c r="B11" s="116" t="s">
        <v>82</v>
      </c>
      <c r="C11" s="117">
        <f aca="true" t="shared" si="5" ref="C11:C32">E11+G11</f>
        <v>7.0375000000000005</v>
      </c>
      <c r="D11" s="118">
        <f aca="true" t="shared" si="6" ref="D11:D32">F11+H11</f>
        <v>9148750</v>
      </c>
      <c r="E11" s="119">
        <v>4.98</v>
      </c>
      <c r="F11" s="118">
        <f>E11*1300000</f>
        <v>6474000.000000001</v>
      </c>
      <c r="G11" s="117">
        <f aca="true" t="shared" si="7" ref="G11:G32">I11+K11+M11+O11+Q11+S11+U11+W11+Y11</f>
        <v>2.0575</v>
      </c>
      <c r="H11" s="118">
        <f aca="true" t="shared" si="8" ref="H11:H32">J11+L11+N11+P11+R11+T11+V11+X11+Z11</f>
        <v>2674750</v>
      </c>
      <c r="I11" s="120">
        <v>0.4</v>
      </c>
      <c r="J11" s="832">
        <f>I11*1300000</f>
        <v>520000</v>
      </c>
      <c r="K11" s="120">
        <v>0.25</v>
      </c>
      <c r="L11" s="121">
        <f>K11*1300000</f>
        <v>325000</v>
      </c>
      <c r="M11" s="118"/>
      <c r="N11" s="827">
        <f t="shared" si="1"/>
        <v>0</v>
      </c>
      <c r="O11" s="118"/>
      <c r="P11" s="832">
        <f t="shared" si="2"/>
        <v>0</v>
      </c>
      <c r="Q11" s="118"/>
      <c r="R11" s="832">
        <f t="shared" si="3"/>
        <v>0</v>
      </c>
      <c r="S11" s="118"/>
      <c r="T11" s="118"/>
      <c r="U11" s="118"/>
      <c r="V11" s="118"/>
      <c r="W11" s="118"/>
      <c r="X11" s="118"/>
      <c r="Y11" s="801">
        <f>(E11+I11+K11)*25%</f>
        <v>1.4075000000000002</v>
      </c>
      <c r="Z11" s="832">
        <f aca="true" t="shared" si="9" ref="Z11:Z31">Y11*1300000</f>
        <v>1829750.0000000002</v>
      </c>
      <c r="AA11" s="118">
        <f aca="true" t="shared" si="10" ref="AA11:AA32">(F11+J11+L11+N11)*23%</f>
        <v>1683370.0000000002</v>
      </c>
      <c r="AB11" s="118">
        <f aca="true" t="shared" si="11" ref="AB11:AB32">AA11+D11</f>
        <v>10832120</v>
      </c>
      <c r="AC11" s="118">
        <f aca="true" t="shared" si="12" ref="AC11:AC35">AB11*12</f>
        <v>129985440</v>
      </c>
      <c r="AD11" s="119"/>
      <c r="AE11" s="122"/>
      <c r="AF11" s="123"/>
      <c r="AG11" s="123"/>
      <c r="AH11" s="123"/>
      <c r="AI11" s="123"/>
      <c r="AJ11" s="123"/>
      <c r="AK11" s="123"/>
      <c r="AL11" s="123"/>
    </row>
    <row r="12" spans="1:38" s="124" customFormat="1" ht="12">
      <c r="A12" s="115">
        <v>3</v>
      </c>
      <c r="B12" s="116" t="s">
        <v>83</v>
      </c>
      <c r="C12" s="117">
        <f t="shared" si="5"/>
        <v>6.9125000000000005</v>
      </c>
      <c r="D12" s="118">
        <f t="shared" si="6"/>
        <v>8986250</v>
      </c>
      <c r="E12" s="119">
        <v>4.98</v>
      </c>
      <c r="F12" s="118">
        <f aca="true" t="shared" si="13" ref="F12:F32">E12*1300000</f>
        <v>6474000.000000001</v>
      </c>
      <c r="G12" s="117">
        <f t="shared" si="7"/>
        <v>1.9325</v>
      </c>
      <c r="H12" s="118">
        <f t="shared" si="8"/>
        <v>2512250</v>
      </c>
      <c r="I12" s="120">
        <v>0.3</v>
      </c>
      <c r="J12" s="832">
        <f aca="true" t="shared" si="14" ref="J12:J35">I12*1300000</f>
        <v>390000</v>
      </c>
      <c r="K12" s="120">
        <v>0.25</v>
      </c>
      <c r="L12" s="121">
        <f aca="true" t="shared" si="15" ref="L12:L35">K12*1300000</f>
        <v>325000</v>
      </c>
      <c r="M12" s="118"/>
      <c r="N12" s="827">
        <f t="shared" si="1"/>
        <v>0</v>
      </c>
      <c r="O12" s="118"/>
      <c r="P12" s="832">
        <f t="shared" si="2"/>
        <v>0</v>
      </c>
      <c r="Q12" s="118"/>
      <c r="R12" s="832">
        <f t="shared" si="3"/>
        <v>0</v>
      </c>
      <c r="S12" s="118"/>
      <c r="T12" s="118"/>
      <c r="U12" s="118"/>
      <c r="V12" s="118"/>
      <c r="W12" s="118"/>
      <c r="X12" s="118"/>
      <c r="Y12" s="801">
        <f aca="true" t="shared" si="16" ref="Y12:Y32">(E12+I12+K12)*25%</f>
        <v>1.3825</v>
      </c>
      <c r="Z12" s="832">
        <f t="shared" si="4"/>
        <v>1797250</v>
      </c>
      <c r="AA12" s="118">
        <f t="shared" si="10"/>
        <v>1653470.0000000002</v>
      </c>
      <c r="AB12" s="118">
        <f t="shared" si="11"/>
        <v>10639720</v>
      </c>
      <c r="AC12" s="118">
        <f t="shared" si="12"/>
        <v>127676640</v>
      </c>
      <c r="AD12" s="119"/>
      <c r="AE12" s="122"/>
      <c r="AF12" s="123"/>
      <c r="AG12" s="123"/>
      <c r="AH12" s="123"/>
      <c r="AI12" s="123"/>
      <c r="AJ12" s="123"/>
      <c r="AK12" s="123"/>
      <c r="AL12" s="123"/>
    </row>
    <row r="13" spans="1:38" s="124" customFormat="1" ht="12">
      <c r="A13" s="115">
        <v>4</v>
      </c>
      <c r="B13" s="116" t="s">
        <v>84</v>
      </c>
      <c r="C13" s="117">
        <f t="shared" si="5"/>
        <v>6.112500000000001</v>
      </c>
      <c r="D13" s="118">
        <f t="shared" si="6"/>
        <v>7946250</v>
      </c>
      <c r="E13" s="119">
        <v>4.65</v>
      </c>
      <c r="F13" s="118">
        <f t="shared" si="13"/>
        <v>6045000</v>
      </c>
      <c r="G13" s="117">
        <f t="shared" si="7"/>
        <v>1.4625000000000001</v>
      </c>
      <c r="H13" s="118">
        <f t="shared" si="8"/>
        <v>1901250</v>
      </c>
      <c r="I13" s="120"/>
      <c r="J13" s="832">
        <f t="shared" si="14"/>
        <v>0</v>
      </c>
      <c r="K13" s="118"/>
      <c r="L13" s="827">
        <f t="shared" si="15"/>
        <v>0</v>
      </c>
      <c r="M13" s="118"/>
      <c r="N13" s="827">
        <f t="shared" si="1"/>
        <v>0</v>
      </c>
      <c r="O13" s="120">
        <v>0.3</v>
      </c>
      <c r="P13" s="832">
        <f t="shared" si="2"/>
        <v>390000</v>
      </c>
      <c r="Q13" s="118"/>
      <c r="R13" s="832">
        <f t="shared" si="3"/>
        <v>0</v>
      </c>
      <c r="S13" s="118"/>
      <c r="T13" s="118"/>
      <c r="U13" s="118"/>
      <c r="V13" s="118"/>
      <c r="W13" s="118"/>
      <c r="X13" s="118"/>
      <c r="Y13" s="801">
        <f t="shared" si="16"/>
        <v>1.1625</v>
      </c>
      <c r="Z13" s="832">
        <f t="shared" si="9"/>
        <v>1511250</v>
      </c>
      <c r="AA13" s="118">
        <f t="shared" si="10"/>
        <v>1390350</v>
      </c>
      <c r="AB13" s="118">
        <f t="shared" si="11"/>
        <v>9336600</v>
      </c>
      <c r="AC13" s="118">
        <f t="shared" si="12"/>
        <v>112039200</v>
      </c>
      <c r="AD13" s="119"/>
      <c r="AE13" s="125"/>
      <c r="AF13" s="123"/>
      <c r="AG13" s="123"/>
      <c r="AH13" s="123"/>
      <c r="AI13" s="123"/>
      <c r="AJ13" s="123"/>
      <c r="AK13" s="123"/>
      <c r="AL13" s="123"/>
    </row>
    <row r="14" spans="1:38" s="124" customFormat="1" ht="12">
      <c r="A14" s="115">
        <v>5</v>
      </c>
      <c r="B14" s="116" t="s">
        <v>85</v>
      </c>
      <c r="C14" s="117">
        <f t="shared" si="5"/>
        <v>6.637500000000001</v>
      </c>
      <c r="D14" s="118">
        <f t="shared" si="6"/>
        <v>8628750</v>
      </c>
      <c r="E14" s="119">
        <v>4.98</v>
      </c>
      <c r="F14" s="118">
        <f t="shared" si="13"/>
        <v>6474000.000000001</v>
      </c>
      <c r="G14" s="117">
        <f t="shared" si="7"/>
        <v>1.6575000000000002</v>
      </c>
      <c r="H14" s="118">
        <f t="shared" si="8"/>
        <v>2154750</v>
      </c>
      <c r="I14" s="118"/>
      <c r="J14" s="832">
        <f t="shared" si="14"/>
        <v>0</v>
      </c>
      <c r="K14" s="120">
        <v>0.25</v>
      </c>
      <c r="L14" s="121">
        <f t="shared" si="15"/>
        <v>325000</v>
      </c>
      <c r="M14" s="118"/>
      <c r="N14" s="827">
        <f t="shared" si="1"/>
        <v>0</v>
      </c>
      <c r="O14" s="120">
        <v>0.1</v>
      </c>
      <c r="P14" s="832">
        <f t="shared" si="2"/>
        <v>130000</v>
      </c>
      <c r="Q14" s="118"/>
      <c r="R14" s="832">
        <f t="shared" si="3"/>
        <v>0</v>
      </c>
      <c r="S14" s="118"/>
      <c r="T14" s="118"/>
      <c r="U14" s="118"/>
      <c r="V14" s="118"/>
      <c r="W14" s="118"/>
      <c r="X14" s="118"/>
      <c r="Y14" s="801">
        <f t="shared" si="16"/>
        <v>1.3075</v>
      </c>
      <c r="Z14" s="832">
        <f t="shared" si="4"/>
        <v>1699750.0000000002</v>
      </c>
      <c r="AA14" s="118">
        <f t="shared" si="10"/>
        <v>1563770.0000000002</v>
      </c>
      <c r="AB14" s="118">
        <f t="shared" si="11"/>
        <v>10192520</v>
      </c>
      <c r="AC14" s="118">
        <f t="shared" si="12"/>
        <v>122310240</v>
      </c>
      <c r="AD14" s="119"/>
      <c r="AE14" s="125"/>
      <c r="AF14" s="123"/>
      <c r="AG14" s="123"/>
      <c r="AH14" s="123"/>
      <c r="AI14" s="123"/>
      <c r="AJ14" s="123"/>
      <c r="AK14" s="123"/>
      <c r="AL14" s="123"/>
    </row>
    <row r="15" spans="1:38" s="124" customFormat="1" ht="12">
      <c r="A15" s="115">
        <v>6</v>
      </c>
      <c r="B15" s="116" t="s">
        <v>86</v>
      </c>
      <c r="C15" s="117">
        <f t="shared" si="5"/>
        <v>5.4</v>
      </c>
      <c r="D15" s="118">
        <f t="shared" si="6"/>
        <v>7020000</v>
      </c>
      <c r="E15" s="119">
        <v>4.32</v>
      </c>
      <c r="F15" s="118">
        <f t="shared" si="13"/>
        <v>5616000</v>
      </c>
      <c r="G15" s="117">
        <f t="shared" si="7"/>
        <v>1.08</v>
      </c>
      <c r="H15" s="118">
        <f t="shared" si="8"/>
        <v>1404000</v>
      </c>
      <c r="I15" s="118"/>
      <c r="J15" s="832">
        <f t="shared" si="14"/>
        <v>0</v>
      </c>
      <c r="K15" s="118"/>
      <c r="L15" s="827">
        <f t="shared" si="15"/>
        <v>0</v>
      </c>
      <c r="M15" s="118"/>
      <c r="N15" s="827">
        <f t="shared" si="1"/>
        <v>0</v>
      </c>
      <c r="O15" s="118"/>
      <c r="P15" s="832">
        <f t="shared" si="2"/>
        <v>0</v>
      </c>
      <c r="Q15" s="118"/>
      <c r="R15" s="832">
        <f t="shared" si="3"/>
        <v>0</v>
      </c>
      <c r="S15" s="118"/>
      <c r="T15" s="118"/>
      <c r="U15" s="118"/>
      <c r="V15" s="118"/>
      <c r="W15" s="118"/>
      <c r="X15" s="118"/>
      <c r="Y15" s="801">
        <f t="shared" si="16"/>
        <v>1.08</v>
      </c>
      <c r="Z15" s="832">
        <f t="shared" si="9"/>
        <v>1404000</v>
      </c>
      <c r="AA15" s="118">
        <f t="shared" si="10"/>
        <v>1291680</v>
      </c>
      <c r="AB15" s="118">
        <f t="shared" si="11"/>
        <v>8311680</v>
      </c>
      <c r="AC15" s="118">
        <f t="shared" si="12"/>
        <v>99740160</v>
      </c>
      <c r="AD15" s="119"/>
      <c r="AE15" s="125"/>
      <c r="AF15" s="123"/>
      <c r="AG15" s="123"/>
      <c r="AH15" s="123"/>
      <c r="AI15" s="123"/>
      <c r="AJ15" s="123"/>
      <c r="AK15" s="123"/>
      <c r="AL15" s="123"/>
    </row>
    <row r="16" spans="1:38" s="124" customFormat="1" ht="12">
      <c r="A16" s="115">
        <v>7</v>
      </c>
      <c r="B16" s="116" t="s">
        <v>87</v>
      </c>
      <c r="C16" s="117">
        <f t="shared" si="5"/>
        <v>4.575</v>
      </c>
      <c r="D16" s="118">
        <f t="shared" si="6"/>
        <v>5947500</v>
      </c>
      <c r="E16" s="119">
        <v>3.66</v>
      </c>
      <c r="F16" s="118">
        <f t="shared" si="13"/>
        <v>4758000</v>
      </c>
      <c r="G16" s="117">
        <f t="shared" si="7"/>
        <v>0.915</v>
      </c>
      <c r="H16" s="118">
        <f t="shared" si="8"/>
        <v>1189500</v>
      </c>
      <c r="I16" s="118"/>
      <c r="J16" s="832">
        <f t="shared" si="14"/>
        <v>0</v>
      </c>
      <c r="K16" s="118"/>
      <c r="L16" s="827">
        <f t="shared" si="15"/>
        <v>0</v>
      </c>
      <c r="M16" s="118"/>
      <c r="N16" s="827">
        <f t="shared" si="1"/>
        <v>0</v>
      </c>
      <c r="O16" s="118"/>
      <c r="P16" s="832">
        <f t="shared" si="2"/>
        <v>0</v>
      </c>
      <c r="Q16" s="118"/>
      <c r="R16" s="832">
        <f t="shared" si="3"/>
        <v>0</v>
      </c>
      <c r="S16" s="118"/>
      <c r="T16" s="118"/>
      <c r="U16" s="118"/>
      <c r="V16" s="118"/>
      <c r="W16" s="118"/>
      <c r="X16" s="118"/>
      <c r="Y16" s="801">
        <f t="shared" si="16"/>
        <v>0.915</v>
      </c>
      <c r="Z16" s="832">
        <f t="shared" si="4"/>
        <v>1189500</v>
      </c>
      <c r="AA16" s="118">
        <f t="shared" si="10"/>
        <v>1094340</v>
      </c>
      <c r="AB16" s="118">
        <f t="shared" si="11"/>
        <v>7041840</v>
      </c>
      <c r="AC16" s="118">
        <f t="shared" si="12"/>
        <v>84502080</v>
      </c>
      <c r="AD16" s="119"/>
      <c r="AE16" s="125"/>
      <c r="AF16" s="123"/>
      <c r="AG16" s="123"/>
      <c r="AH16" s="123"/>
      <c r="AI16" s="123"/>
      <c r="AJ16" s="123"/>
      <c r="AK16" s="123"/>
      <c r="AL16" s="123"/>
    </row>
    <row r="17" spans="1:38" s="124" customFormat="1" ht="12">
      <c r="A17" s="115">
        <v>8</v>
      </c>
      <c r="B17" s="116" t="s">
        <v>88</v>
      </c>
      <c r="C17" s="117">
        <f t="shared" si="5"/>
        <v>4.1625</v>
      </c>
      <c r="D17" s="118">
        <f t="shared" si="6"/>
        <v>5411250</v>
      </c>
      <c r="E17" s="126">
        <v>3.33</v>
      </c>
      <c r="F17" s="118">
        <f t="shared" si="13"/>
        <v>4329000</v>
      </c>
      <c r="G17" s="117">
        <f t="shared" si="7"/>
        <v>0.8325</v>
      </c>
      <c r="H17" s="118">
        <f t="shared" si="8"/>
        <v>1082250</v>
      </c>
      <c r="I17" s="118"/>
      <c r="J17" s="832">
        <f t="shared" si="14"/>
        <v>0</v>
      </c>
      <c r="K17" s="118"/>
      <c r="L17" s="827">
        <f t="shared" si="15"/>
        <v>0</v>
      </c>
      <c r="M17" s="118"/>
      <c r="N17" s="827">
        <f t="shared" si="1"/>
        <v>0</v>
      </c>
      <c r="O17" s="118"/>
      <c r="P17" s="832">
        <f t="shared" si="2"/>
        <v>0</v>
      </c>
      <c r="Q17" s="118"/>
      <c r="R17" s="832">
        <f t="shared" si="3"/>
        <v>0</v>
      </c>
      <c r="S17" s="118"/>
      <c r="T17" s="118"/>
      <c r="U17" s="118"/>
      <c r="V17" s="118"/>
      <c r="W17" s="118"/>
      <c r="X17" s="118"/>
      <c r="Y17" s="801">
        <f t="shared" si="16"/>
        <v>0.8325</v>
      </c>
      <c r="Z17" s="832">
        <f t="shared" si="9"/>
        <v>1082250</v>
      </c>
      <c r="AA17" s="118">
        <f t="shared" si="10"/>
        <v>995670</v>
      </c>
      <c r="AB17" s="118">
        <f t="shared" si="11"/>
        <v>6406920</v>
      </c>
      <c r="AC17" s="118">
        <f t="shared" si="12"/>
        <v>76883040</v>
      </c>
      <c r="AD17" s="119"/>
      <c r="AE17" s="125"/>
      <c r="AF17" s="123"/>
      <c r="AG17" s="123"/>
      <c r="AH17" s="123"/>
      <c r="AI17" s="123"/>
      <c r="AJ17" s="123"/>
      <c r="AK17" s="123"/>
      <c r="AL17" s="123"/>
    </row>
    <row r="18" spans="1:38" s="124" customFormat="1" ht="12">
      <c r="A18" s="115">
        <v>9</v>
      </c>
      <c r="B18" s="116" t="s">
        <v>89</v>
      </c>
      <c r="C18" s="117">
        <f t="shared" si="5"/>
        <v>5.5</v>
      </c>
      <c r="D18" s="118">
        <f t="shared" si="6"/>
        <v>7150000</v>
      </c>
      <c r="E18" s="119">
        <v>4.32</v>
      </c>
      <c r="F18" s="118">
        <f t="shared" si="13"/>
        <v>5616000</v>
      </c>
      <c r="G18" s="117">
        <f t="shared" si="7"/>
        <v>1.1800000000000002</v>
      </c>
      <c r="H18" s="118">
        <f t="shared" si="8"/>
        <v>1534000</v>
      </c>
      <c r="I18" s="118"/>
      <c r="J18" s="832">
        <f t="shared" si="14"/>
        <v>0</v>
      </c>
      <c r="K18" s="118"/>
      <c r="L18" s="827">
        <f t="shared" si="15"/>
        <v>0</v>
      </c>
      <c r="M18" s="118"/>
      <c r="N18" s="827">
        <f t="shared" si="1"/>
        <v>0</v>
      </c>
      <c r="O18" s="120"/>
      <c r="P18" s="832">
        <f t="shared" si="2"/>
        <v>0</v>
      </c>
      <c r="Q18" s="120">
        <v>0.1</v>
      </c>
      <c r="R18" s="832">
        <f t="shared" si="3"/>
        <v>130000</v>
      </c>
      <c r="S18" s="118"/>
      <c r="T18" s="118"/>
      <c r="U18" s="118"/>
      <c r="V18" s="118"/>
      <c r="W18" s="118"/>
      <c r="X18" s="118"/>
      <c r="Y18" s="801">
        <f t="shared" si="16"/>
        <v>1.08</v>
      </c>
      <c r="Z18" s="832">
        <f t="shared" si="4"/>
        <v>1404000</v>
      </c>
      <c r="AA18" s="118">
        <f t="shared" si="10"/>
        <v>1291680</v>
      </c>
      <c r="AB18" s="118">
        <f t="shared" si="11"/>
        <v>8441680</v>
      </c>
      <c r="AC18" s="118">
        <f t="shared" si="12"/>
        <v>101300160</v>
      </c>
      <c r="AD18" s="119"/>
      <c r="AE18" s="125"/>
      <c r="AF18" s="123"/>
      <c r="AG18" s="123"/>
      <c r="AH18" s="123"/>
      <c r="AI18" s="123"/>
      <c r="AJ18" s="123"/>
      <c r="AK18" s="123"/>
      <c r="AL18" s="123"/>
    </row>
    <row r="19" spans="1:38" s="124" customFormat="1" ht="12">
      <c r="A19" s="115">
        <v>10</v>
      </c>
      <c r="B19" s="116" t="s">
        <v>90</v>
      </c>
      <c r="C19" s="117">
        <f t="shared" si="5"/>
        <v>5.9</v>
      </c>
      <c r="D19" s="118">
        <f t="shared" si="6"/>
        <v>7670000</v>
      </c>
      <c r="E19" s="119">
        <v>4.32</v>
      </c>
      <c r="F19" s="118">
        <f t="shared" si="13"/>
        <v>5616000</v>
      </c>
      <c r="G19" s="117">
        <f t="shared" si="7"/>
        <v>1.58</v>
      </c>
      <c r="H19" s="118">
        <f t="shared" si="8"/>
        <v>2054000</v>
      </c>
      <c r="I19" s="118"/>
      <c r="J19" s="832">
        <f t="shared" si="14"/>
        <v>0</v>
      </c>
      <c r="K19" s="118"/>
      <c r="L19" s="827">
        <f t="shared" si="15"/>
        <v>0</v>
      </c>
      <c r="M19" s="118"/>
      <c r="N19" s="827">
        <f t="shared" si="1"/>
        <v>0</v>
      </c>
      <c r="O19" s="120"/>
      <c r="P19" s="832">
        <f t="shared" si="2"/>
        <v>0</v>
      </c>
      <c r="Q19" s="120">
        <v>0.5</v>
      </c>
      <c r="R19" s="832">
        <f t="shared" si="3"/>
        <v>650000</v>
      </c>
      <c r="S19" s="118"/>
      <c r="T19" s="118"/>
      <c r="U19" s="118"/>
      <c r="V19" s="118"/>
      <c r="W19" s="118"/>
      <c r="X19" s="118"/>
      <c r="Y19" s="801">
        <f t="shared" si="16"/>
        <v>1.08</v>
      </c>
      <c r="Z19" s="832">
        <f t="shared" si="9"/>
        <v>1404000</v>
      </c>
      <c r="AA19" s="118">
        <f t="shared" si="10"/>
        <v>1291680</v>
      </c>
      <c r="AB19" s="118">
        <f t="shared" si="11"/>
        <v>8961680</v>
      </c>
      <c r="AC19" s="118">
        <f t="shared" si="12"/>
        <v>107540160</v>
      </c>
      <c r="AD19" s="119"/>
      <c r="AE19" s="125"/>
      <c r="AF19" s="123"/>
      <c r="AG19" s="123"/>
      <c r="AH19" s="123"/>
      <c r="AI19" s="123"/>
      <c r="AJ19" s="123"/>
      <c r="AK19" s="123"/>
      <c r="AL19" s="123"/>
    </row>
    <row r="20" spans="1:38" s="124" customFormat="1" ht="12">
      <c r="A20" s="115">
        <v>11</v>
      </c>
      <c r="B20" s="116" t="s">
        <v>91</v>
      </c>
      <c r="C20" s="117">
        <f t="shared" si="5"/>
        <v>4.6625</v>
      </c>
      <c r="D20" s="118">
        <f t="shared" si="6"/>
        <v>6061250</v>
      </c>
      <c r="E20" s="126">
        <v>3.33</v>
      </c>
      <c r="F20" s="118">
        <f t="shared" si="13"/>
        <v>4329000</v>
      </c>
      <c r="G20" s="117">
        <f t="shared" si="7"/>
        <v>1.3325</v>
      </c>
      <c r="H20" s="118">
        <f t="shared" si="8"/>
        <v>1732250</v>
      </c>
      <c r="I20" s="118"/>
      <c r="J20" s="832">
        <f t="shared" si="14"/>
        <v>0</v>
      </c>
      <c r="K20" s="118"/>
      <c r="L20" s="827">
        <f t="shared" si="15"/>
        <v>0</v>
      </c>
      <c r="M20" s="118"/>
      <c r="N20" s="827">
        <f t="shared" si="1"/>
        <v>0</v>
      </c>
      <c r="O20" s="118"/>
      <c r="P20" s="832">
        <f t="shared" si="2"/>
        <v>0</v>
      </c>
      <c r="Q20" s="120">
        <v>0.5</v>
      </c>
      <c r="R20" s="832">
        <f t="shared" si="3"/>
        <v>650000</v>
      </c>
      <c r="S20" s="118"/>
      <c r="T20" s="118"/>
      <c r="U20" s="118"/>
      <c r="V20" s="118"/>
      <c r="W20" s="118"/>
      <c r="X20" s="118"/>
      <c r="Y20" s="801">
        <f t="shared" si="16"/>
        <v>0.8325</v>
      </c>
      <c r="Z20" s="832">
        <f t="shared" si="4"/>
        <v>1082250</v>
      </c>
      <c r="AA20" s="118">
        <f t="shared" si="10"/>
        <v>995670</v>
      </c>
      <c r="AB20" s="118">
        <f t="shared" si="11"/>
        <v>7056920</v>
      </c>
      <c r="AC20" s="118">
        <f t="shared" si="12"/>
        <v>84683040</v>
      </c>
      <c r="AD20" s="119"/>
      <c r="AE20" s="125"/>
      <c r="AF20" s="123"/>
      <c r="AG20" s="123"/>
      <c r="AH20" s="123"/>
      <c r="AI20" s="123"/>
      <c r="AJ20" s="123"/>
      <c r="AK20" s="123"/>
      <c r="AL20" s="123"/>
    </row>
    <row r="21" spans="1:38" s="124" customFormat="1" ht="12">
      <c r="A21" s="115">
        <v>12</v>
      </c>
      <c r="B21" s="116" t="s">
        <v>92</v>
      </c>
      <c r="C21" s="117">
        <f t="shared" si="5"/>
        <v>4.05</v>
      </c>
      <c r="D21" s="118">
        <f t="shared" si="6"/>
        <v>5265000</v>
      </c>
      <c r="E21" s="126">
        <v>3</v>
      </c>
      <c r="F21" s="118">
        <f t="shared" si="13"/>
        <v>3900000</v>
      </c>
      <c r="G21" s="117">
        <f t="shared" si="7"/>
        <v>1.05</v>
      </c>
      <c r="H21" s="118">
        <f t="shared" si="8"/>
        <v>1365000</v>
      </c>
      <c r="I21" s="118"/>
      <c r="J21" s="832">
        <f t="shared" si="14"/>
        <v>0</v>
      </c>
      <c r="K21" s="118"/>
      <c r="L21" s="827">
        <f t="shared" si="15"/>
        <v>0</v>
      </c>
      <c r="M21" s="118"/>
      <c r="N21" s="827">
        <f t="shared" si="1"/>
        <v>0</v>
      </c>
      <c r="O21" s="120">
        <v>0.3</v>
      </c>
      <c r="P21" s="832">
        <f t="shared" si="2"/>
        <v>390000</v>
      </c>
      <c r="Q21" s="120">
        <v>0</v>
      </c>
      <c r="R21" s="832">
        <f t="shared" si="3"/>
        <v>0</v>
      </c>
      <c r="S21" s="118"/>
      <c r="T21" s="118"/>
      <c r="U21" s="118"/>
      <c r="V21" s="118"/>
      <c r="W21" s="118"/>
      <c r="X21" s="118"/>
      <c r="Y21" s="801">
        <f t="shared" si="16"/>
        <v>0.75</v>
      </c>
      <c r="Z21" s="832">
        <f t="shared" si="9"/>
        <v>975000</v>
      </c>
      <c r="AA21" s="118">
        <f t="shared" si="10"/>
        <v>897000</v>
      </c>
      <c r="AB21" s="118">
        <f t="shared" si="11"/>
        <v>6162000</v>
      </c>
      <c r="AC21" s="118">
        <f t="shared" si="12"/>
        <v>73944000</v>
      </c>
      <c r="AD21" s="119"/>
      <c r="AE21" s="125"/>
      <c r="AF21" s="123"/>
      <c r="AG21" s="123"/>
      <c r="AH21" s="123"/>
      <c r="AI21" s="123"/>
      <c r="AJ21" s="123"/>
      <c r="AK21" s="123"/>
      <c r="AL21" s="123"/>
    </row>
    <row r="22" spans="1:38" s="124" customFormat="1" ht="12">
      <c r="A22" s="115">
        <v>13</v>
      </c>
      <c r="B22" s="116" t="s">
        <v>93</v>
      </c>
      <c r="C22" s="117">
        <f t="shared" si="5"/>
        <v>3.125</v>
      </c>
      <c r="D22" s="118">
        <f t="shared" si="6"/>
        <v>4062500</v>
      </c>
      <c r="E22" s="119">
        <v>2.34</v>
      </c>
      <c r="F22" s="118">
        <f t="shared" si="13"/>
        <v>3042000</v>
      </c>
      <c r="G22" s="117">
        <f t="shared" si="7"/>
        <v>0.7849999999999999</v>
      </c>
      <c r="H22" s="118">
        <f t="shared" si="8"/>
        <v>1020500</v>
      </c>
      <c r="I22" s="118"/>
      <c r="J22" s="832">
        <f t="shared" si="14"/>
        <v>0</v>
      </c>
      <c r="K22" s="118"/>
      <c r="L22" s="827">
        <f t="shared" si="15"/>
        <v>0</v>
      </c>
      <c r="M22" s="118"/>
      <c r="N22" s="827">
        <f t="shared" si="1"/>
        <v>0</v>
      </c>
      <c r="O22" s="120"/>
      <c r="P22" s="832">
        <f t="shared" si="2"/>
        <v>0</v>
      </c>
      <c r="Q22" s="120">
        <v>0.2</v>
      </c>
      <c r="R22" s="832">
        <f t="shared" si="3"/>
        <v>260000</v>
      </c>
      <c r="S22" s="118"/>
      <c r="T22" s="118"/>
      <c r="U22" s="118"/>
      <c r="V22" s="118"/>
      <c r="W22" s="118"/>
      <c r="X22" s="118"/>
      <c r="Y22" s="801">
        <f t="shared" si="16"/>
        <v>0.585</v>
      </c>
      <c r="Z22" s="832">
        <f t="shared" si="4"/>
        <v>760500</v>
      </c>
      <c r="AA22" s="118">
        <f t="shared" si="10"/>
        <v>699660</v>
      </c>
      <c r="AB22" s="118">
        <f t="shared" si="11"/>
        <v>4762160</v>
      </c>
      <c r="AC22" s="118">
        <f t="shared" si="12"/>
        <v>57145920</v>
      </c>
      <c r="AD22" s="119"/>
      <c r="AE22" s="125"/>
      <c r="AF22" s="123"/>
      <c r="AG22" s="123"/>
      <c r="AH22" s="123"/>
      <c r="AI22" s="123"/>
      <c r="AJ22" s="123"/>
      <c r="AK22" s="123"/>
      <c r="AL22" s="123"/>
    </row>
    <row r="23" spans="1:38" s="124" customFormat="1" ht="12">
      <c r="A23" s="115">
        <v>14</v>
      </c>
      <c r="B23" s="116" t="s">
        <v>94</v>
      </c>
      <c r="C23" s="117">
        <f t="shared" si="5"/>
        <v>4.3625</v>
      </c>
      <c r="D23" s="118">
        <f t="shared" si="6"/>
        <v>5671250</v>
      </c>
      <c r="E23" s="119">
        <v>3.33</v>
      </c>
      <c r="F23" s="118">
        <f t="shared" si="13"/>
        <v>4329000</v>
      </c>
      <c r="G23" s="117">
        <f t="shared" si="7"/>
        <v>1.0325</v>
      </c>
      <c r="H23" s="118">
        <f t="shared" si="8"/>
        <v>1342250</v>
      </c>
      <c r="I23" s="118"/>
      <c r="J23" s="832">
        <f t="shared" si="14"/>
        <v>0</v>
      </c>
      <c r="K23" s="118"/>
      <c r="L23" s="827">
        <f t="shared" si="15"/>
        <v>0</v>
      </c>
      <c r="M23" s="118"/>
      <c r="N23" s="827">
        <f t="shared" si="1"/>
        <v>0</v>
      </c>
      <c r="O23" s="118"/>
      <c r="P23" s="832">
        <f t="shared" si="2"/>
        <v>0</v>
      </c>
      <c r="Q23" s="120">
        <v>0.2</v>
      </c>
      <c r="R23" s="832">
        <f t="shared" si="3"/>
        <v>260000</v>
      </c>
      <c r="S23" s="118"/>
      <c r="T23" s="118"/>
      <c r="U23" s="118"/>
      <c r="V23" s="118"/>
      <c r="W23" s="118"/>
      <c r="X23" s="118"/>
      <c r="Y23" s="801">
        <f t="shared" si="16"/>
        <v>0.8325</v>
      </c>
      <c r="Z23" s="832">
        <f t="shared" si="9"/>
        <v>1082250</v>
      </c>
      <c r="AA23" s="118">
        <f t="shared" si="10"/>
        <v>995670</v>
      </c>
      <c r="AB23" s="118">
        <f t="shared" si="11"/>
        <v>6666920</v>
      </c>
      <c r="AC23" s="118">
        <f t="shared" si="12"/>
        <v>80003040</v>
      </c>
      <c r="AD23" s="119"/>
      <c r="AE23" s="125"/>
      <c r="AF23" s="123"/>
      <c r="AG23" s="123"/>
      <c r="AH23" s="123"/>
      <c r="AI23" s="123"/>
      <c r="AJ23" s="123"/>
      <c r="AK23" s="123"/>
      <c r="AL23" s="123"/>
    </row>
    <row r="24" spans="1:38" s="124" customFormat="1" ht="12">
      <c r="A24" s="115">
        <v>15</v>
      </c>
      <c r="B24" s="116" t="s">
        <v>95</v>
      </c>
      <c r="C24" s="117">
        <f t="shared" si="5"/>
        <v>4.7375</v>
      </c>
      <c r="D24" s="118">
        <f t="shared" si="6"/>
        <v>6158750</v>
      </c>
      <c r="E24" s="119">
        <v>3.63</v>
      </c>
      <c r="F24" s="118">
        <f t="shared" si="13"/>
        <v>4719000</v>
      </c>
      <c r="G24" s="117">
        <f t="shared" si="7"/>
        <v>1.1075</v>
      </c>
      <c r="H24" s="118">
        <f t="shared" si="8"/>
        <v>1439750</v>
      </c>
      <c r="I24" s="118"/>
      <c r="J24" s="832">
        <f t="shared" si="14"/>
        <v>0</v>
      </c>
      <c r="K24" s="118"/>
      <c r="L24" s="827">
        <f t="shared" si="15"/>
        <v>0</v>
      </c>
      <c r="M24" s="118"/>
      <c r="N24" s="827">
        <f t="shared" si="1"/>
        <v>0</v>
      </c>
      <c r="O24" s="118"/>
      <c r="P24" s="832">
        <f t="shared" si="2"/>
        <v>0</v>
      </c>
      <c r="Q24" s="120">
        <v>0.2</v>
      </c>
      <c r="R24" s="832">
        <f t="shared" si="3"/>
        <v>260000</v>
      </c>
      <c r="S24" s="118"/>
      <c r="T24" s="118"/>
      <c r="U24" s="118"/>
      <c r="V24" s="118"/>
      <c r="W24" s="118"/>
      <c r="X24" s="118"/>
      <c r="Y24" s="801">
        <f t="shared" si="16"/>
        <v>0.9075</v>
      </c>
      <c r="Z24" s="832">
        <f t="shared" si="4"/>
        <v>1179750</v>
      </c>
      <c r="AA24" s="118">
        <f t="shared" si="10"/>
        <v>1085370</v>
      </c>
      <c r="AB24" s="118">
        <f t="shared" si="11"/>
        <v>7244120</v>
      </c>
      <c r="AC24" s="118">
        <f t="shared" si="12"/>
        <v>86929440</v>
      </c>
      <c r="AD24" s="119"/>
      <c r="AE24" s="125"/>
      <c r="AF24" s="123"/>
      <c r="AG24" s="123"/>
      <c r="AH24" s="123"/>
      <c r="AI24" s="123"/>
      <c r="AJ24" s="123"/>
      <c r="AK24" s="123"/>
      <c r="AL24" s="123"/>
    </row>
    <row r="25" spans="1:38" s="124" customFormat="1" ht="12">
      <c r="A25" s="115">
        <v>16</v>
      </c>
      <c r="B25" s="116" t="s">
        <v>96</v>
      </c>
      <c r="C25" s="117">
        <f t="shared" si="5"/>
        <v>6.737500000000001</v>
      </c>
      <c r="D25" s="118">
        <f t="shared" si="6"/>
        <v>8758750</v>
      </c>
      <c r="E25" s="119">
        <v>4.98</v>
      </c>
      <c r="F25" s="118">
        <f t="shared" si="13"/>
        <v>6474000.000000001</v>
      </c>
      <c r="G25" s="117">
        <f t="shared" si="7"/>
        <v>1.7575</v>
      </c>
      <c r="H25" s="118">
        <f t="shared" si="8"/>
        <v>2284750</v>
      </c>
      <c r="I25" s="118"/>
      <c r="J25" s="832">
        <f t="shared" si="14"/>
        <v>0</v>
      </c>
      <c r="K25" s="120">
        <v>0.25</v>
      </c>
      <c r="L25" s="121">
        <f t="shared" si="15"/>
        <v>325000</v>
      </c>
      <c r="M25" s="118"/>
      <c r="N25" s="827">
        <f t="shared" si="1"/>
        <v>0</v>
      </c>
      <c r="O25" s="120"/>
      <c r="P25" s="832">
        <f t="shared" si="2"/>
        <v>0</v>
      </c>
      <c r="Q25" s="120">
        <v>0.2</v>
      </c>
      <c r="R25" s="832">
        <f t="shared" si="3"/>
        <v>260000</v>
      </c>
      <c r="S25" s="118"/>
      <c r="T25" s="118"/>
      <c r="U25" s="118"/>
      <c r="V25" s="118"/>
      <c r="W25" s="118"/>
      <c r="X25" s="118"/>
      <c r="Y25" s="801">
        <f t="shared" si="16"/>
        <v>1.3075</v>
      </c>
      <c r="Z25" s="832">
        <f t="shared" si="9"/>
        <v>1699750.0000000002</v>
      </c>
      <c r="AA25" s="118">
        <f t="shared" si="10"/>
        <v>1563770.0000000002</v>
      </c>
      <c r="AB25" s="118">
        <f t="shared" si="11"/>
        <v>10322520</v>
      </c>
      <c r="AC25" s="118">
        <f t="shared" si="12"/>
        <v>123870240</v>
      </c>
      <c r="AD25" s="119"/>
      <c r="AE25" s="125"/>
      <c r="AF25" s="123"/>
      <c r="AG25" s="123"/>
      <c r="AH25" s="123"/>
      <c r="AI25" s="123"/>
      <c r="AJ25" s="123"/>
      <c r="AK25" s="123"/>
      <c r="AL25" s="123"/>
    </row>
    <row r="26" spans="1:38" s="124" customFormat="1" ht="12">
      <c r="A26" s="115">
        <v>17</v>
      </c>
      <c r="B26" s="116" t="s">
        <v>97</v>
      </c>
      <c r="C26" s="117">
        <f t="shared" si="5"/>
        <v>3.125</v>
      </c>
      <c r="D26" s="118">
        <f t="shared" si="6"/>
        <v>4062500</v>
      </c>
      <c r="E26" s="119">
        <v>2.34</v>
      </c>
      <c r="F26" s="118">
        <f t="shared" si="13"/>
        <v>3042000</v>
      </c>
      <c r="G26" s="117">
        <f t="shared" si="7"/>
        <v>0.7849999999999999</v>
      </c>
      <c r="H26" s="118">
        <f t="shared" si="8"/>
        <v>1020500</v>
      </c>
      <c r="I26" s="118"/>
      <c r="J26" s="832">
        <f t="shared" si="14"/>
        <v>0</v>
      </c>
      <c r="K26" s="118"/>
      <c r="L26" s="827">
        <f t="shared" si="15"/>
        <v>0</v>
      </c>
      <c r="M26" s="118"/>
      <c r="N26" s="827">
        <f t="shared" si="1"/>
        <v>0</v>
      </c>
      <c r="O26" s="118"/>
      <c r="P26" s="832">
        <f t="shared" si="2"/>
        <v>0</v>
      </c>
      <c r="Q26" s="120">
        <v>0.2</v>
      </c>
      <c r="R26" s="832">
        <f t="shared" si="3"/>
        <v>260000</v>
      </c>
      <c r="S26" s="118"/>
      <c r="T26" s="118"/>
      <c r="U26" s="118"/>
      <c r="V26" s="118"/>
      <c r="W26" s="118"/>
      <c r="X26" s="118"/>
      <c r="Y26" s="801">
        <f t="shared" si="16"/>
        <v>0.585</v>
      </c>
      <c r="Z26" s="832">
        <f t="shared" si="4"/>
        <v>760500</v>
      </c>
      <c r="AA26" s="118">
        <f t="shared" si="10"/>
        <v>699660</v>
      </c>
      <c r="AB26" s="118">
        <f t="shared" si="11"/>
        <v>4762160</v>
      </c>
      <c r="AC26" s="118">
        <f t="shared" si="12"/>
        <v>57145920</v>
      </c>
      <c r="AD26" s="119"/>
      <c r="AE26" s="125"/>
      <c r="AF26" s="123"/>
      <c r="AG26" s="123"/>
      <c r="AH26" s="123"/>
      <c r="AI26" s="123"/>
      <c r="AJ26" s="123"/>
      <c r="AK26" s="123"/>
      <c r="AL26" s="123"/>
    </row>
    <row r="27" spans="1:38" s="124" customFormat="1" ht="12">
      <c r="A27" s="115">
        <v>18</v>
      </c>
      <c r="B27" s="116" t="s">
        <v>98</v>
      </c>
      <c r="C27" s="117">
        <f t="shared" si="5"/>
        <v>5.1875</v>
      </c>
      <c r="D27" s="118">
        <f t="shared" si="6"/>
        <v>6743750</v>
      </c>
      <c r="E27" s="119">
        <v>3.63</v>
      </c>
      <c r="F27" s="118">
        <f t="shared" si="13"/>
        <v>4719000</v>
      </c>
      <c r="G27" s="117">
        <f t="shared" si="7"/>
        <v>1.5575</v>
      </c>
      <c r="H27" s="118">
        <f t="shared" si="8"/>
        <v>2024750</v>
      </c>
      <c r="I27" s="118"/>
      <c r="J27" s="832">
        <f t="shared" si="14"/>
        <v>0</v>
      </c>
      <c r="K27" s="120">
        <v>0.36</v>
      </c>
      <c r="L27" s="121">
        <f t="shared" si="15"/>
        <v>468000</v>
      </c>
      <c r="M27" s="118"/>
      <c r="N27" s="827">
        <f t="shared" si="1"/>
        <v>0</v>
      </c>
      <c r="O27" s="120"/>
      <c r="P27" s="832">
        <f t="shared" si="2"/>
        <v>0</v>
      </c>
      <c r="Q27" s="120">
        <v>0.2</v>
      </c>
      <c r="R27" s="832">
        <f t="shared" si="3"/>
        <v>260000</v>
      </c>
      <c r="S27" s="118"/>
      <c r="T27" s="118"/>
      <c r="U27" s="118"/>
      <c r="V27" s="118"/>
      <c r="W27" s="118"/>
      <c r="X27" s="118"/>
      <c r="Y27" s="801">
        <f t="shared" si="16"/>
        <v>0.9974999999999999</v>
      </c>
      <c r="Z27" s="832">
        <f t="shared" si="9"/>
        <v>1296750</v>
      </c>
      <c r="AA27" s="118">
        <f t="shared" si="10"/>
        <v>1193010</v>
      </c>
      <c r="AB27" s="118">
        <f t="shared" si="11"/>
        <v>7936760</v>
      </c>
      <c r="AC27" s="118">
        <f t="shared" si="12"/>
        <v>95241120</v>
      </c>
      <c r="AD27" s="119"/>
      <c r="AE27" s="125"/>
      <c r="AF27" s="123"/>
      <c r="AG27" s="123"/>
      <c r="AH27" s="123"/>
      <c r="AI27" s="123"/>
      <c r="AJ27" s="123"/>
      <c r="AK27" s="123"/>
      <c r="AL27" s="123"/>
    </row>
    <row r="28" spans="1:38" s="124" customFormat="1" ht="12">
      <c r="A28" s="115">
        <v>19</v>
      </c>
      <c r="B28" s="116" t="s">
        <v>99</v>
      </c>
      <c r="C28" s="117">
        <f t="shared" si="5"/>
        <v>5.0875</v>
      </c>
      <c r="D28" s="118">
        <f t="shared" si="6"/>
        <v>6613750</v>
      </c>
      <c r="E28" s="119">
        <v>3.63</v>
      </c>
      <c r="F28" s="118">
        <f t="shared" si="13"/>
        <v>4719000</v>
      </c>
      <c r="G28" s="117">
        <f t="shared" si="7"/>
        <v>1.4575</v>
      </c>
      <c r="H28" s="118">
        <f t="shared" si="8"/>
        <v>1894750</v>
      </c>
      <c r="I28" s="118"/>
      <c r="J28" s="832">
        <f t="shared" si="14"/>
        <v>0</v>
      </c>
      <c r="K28" s="120">
        <v>0.36</v>
      </c>
      <c r="L28" s="121">
        <f t="shared" si="15"/>
        <v>468000</v>
      </c>
      <c r="M28" s="118"/>
      <c r="N28" s="827">
        <f t="shared" si="1"/>
        <v>0</v>
      </c>
      <c r="O28" s="118"/>
      <c r="P28" s="832">
        <f t="shared" si="2"/>
        <v>0</v>
      </c>
      <c r="Q28" s="120">
        <v>0.1</v>
      </c>
      <c r="R28" s="832">
        <f t="shared" si="3"/>
        <v>130000</v>
      </c>
      <c r="S28" s="118"/>
      <c r="T28" s="118"/>
      <c r="U28" s="118"/>
      <c r="V28" s="118"/>
      <c r="W28" s="118"/>
      <c r="X28" s="118"/>
      <c r="Y28" s="801">
        <f t="shared" si="16"/>
        <v>0.9974999999999999</v>
      </c>
      <c r="Z28" s="832">
        <f t="shared" si="4"/>
        <v>1296750</v>
      </c>
      <c r="AA28" s="118">
        <f t="shared" si="10"/>
        <v>1193010</v>
      </c>
      <c r="AB28" s="118">
        <f t="shared" si="11"/>
        <v>7806760</v>
      </c>
      <c r="AC28" s="118">
        <f t="shared" si="12"/>
        <v>93681120</v>
      </c>
      <c r="AD28" s="119"/>
      <c r="AE28" s="125"/>
      <c r="AF28" s="123"/>
      <c r="AG28" s="123"/>
      <c r="AH28" s="123"/>
      <c r="AI28" s="123"/>
      <c r="AJ28" s="123"/>
      <c r="AK28" s="123"/>
      <c r="AL28" s="123"/>
    </row>
    <row r="29" spans="1:38" s="124" customFormat="1" ht="12">
      <c r="A29" s="115">
        <v>20</v>
      </c>
      <c r="B29" s="116" t="s">
        <v>111</v>
      </c>
      <c r="C29" s="117">
        <f aca="true" t="shared" si="17" ref="C29:D31">E29+G29</f>
        <v>3.5374999999999996</v>
      </c>
      <c r="D29" s="118">
        <f t="shared" si="17"/>
        <v>4598750</v>
      </c>
      <c r="E29" s="119">
        <v>2.67</v>
      </c>
      <c r="F29" s="118">
        <f t="shared" si="13"/>
        <v>3471000</v>
      </c>
      <c r="G29" s="117">
        <f aca="true" t="shared" si="18" ref="G29:H31">I29+K29+M29+O29+Q29+S29+U29+W29+Y29</f>
        <v>0.8674999999999999</v>
      </c>
      <c r="H29" s="118">
        <f t="shared" si="18"/>
        <v>1127750</v>
      </c>
      <c r="I29" s="118"/>
      <c r="J29" s="832">
        <f t="shared" si="14"/>
        <v>0</v>
      </c>
      <c r="K29" s="120"/>
      <c r="L29" s="827">
        <f t="shared" si="15"/>
        <v>0</v>
      </c>
      <c r="M29" s="118"/>
      <c r="N29" s="827">
        <f t="shared" si="1"/>
        <v>0</v>
      </c>
      <c r="O29" s="118"/>
      <c r="P29" s="832">
        <f t="shared" si="2"/>
        <v>0</v>
      </c>
      <c r="Q29" s="120">
        <v>0.2</v>
      </c>
      <c r="R29" s="832">
        <f t="shared" si="3"/>
        <v>260000</v>
      </c>
      <c r="S29" s="118"/>
      <c r="T29" s="118"/>
      <c r="U29" s="118"/>
      <c r="V29" s="118"/>
      <c r="W29" s="118"/>
      <c r="X29" s="118"/>
      <c r="Y29" s="801">
        <f t="shared" si="16"/>
        <v>0.6675</v>
      </c>
      <c r="Z29" s="832">
        <f t="shared" si="9"/>
        <v>867750</v>
      </c>
      <c r="AA29" s="118">
        <f t="shared" si="10"/>
        <v>798330</v>
      </c>
      <c r="AB29" s="118">
        <f>AA29+D29</f>
        <v>5397080</v>
      </c>
      <c r="AC29" s="118">
        <f t="shared" si="12"/>
        <v>64764960</v>
      </c>
      <c r="AD29" s="119"/>
      <c r="AE29" s="125"/>
      <c r="AF29" s="123"/>
      <c r="AG29" s="123"/>
      <c r="AH29" s="123"/>
      <c r="AI29" s="123"/>
      <c r="AJ29" s="123"/>
      <c r="AK29" s="123"/>
      <c r="AL29" s="123"/>
    </row>
    <row r="30" spans="1:38" s="124" customFormat="1" ht="12">
      <c r="A30" s="115">
        <v>21</v>
      </c>
      <c r="B30" s="116" t="s">
        <v>110</v>
      </c>
      <c r="C30" s="117">
        <f t="shared" si="17"/>
        <v>3.425</v>
      </c>
      <c r="D30" s="118">
        <f t="shared" si="17"/>
        <v>4452500</v>
      </c>
      <c r="E30" s="119">
        <v>2.34</v>
      </c>
      <c r="F30" s="118">
        <f t="shared" si="13"/>
        <v>3042000</v>
      </c>
      <c r="G30" s="117">
        <f t="shared" si="18"/>
        <v>1.085</v>
      </c>
      <c r="H30" s="118">
        <f t="shared" si="18"/>
        <v>1410500</v>
      </c>
      <c r="I30" s="118"/>
      <c r="J30" s="832">
        <f t="shared" si="14"/>
        <v>0</v>
      </c>
      <c r="K30" s="120"/>
      <c r="L30" s="827">
        <f t="shared" si="15"/>
        <v>0</v>
      </c>
      <c r="M30" s="118"/>
      <c r="N30" s="827">
        <f t="shared" si="1"/>
        <v>0</v>
      </c>
      <c r="O30" s="118"/>
      <c r="P30" s="832">
        <f t="shared" si="2"/>
        <v>0</v>
      </c>
      <c r="Q30" s="120">
        <v>0.5</v>
      </c>
      <c r="R30" s="832">
        <f t="shared" si="3"/>
        <v>650000</v>
      </c>
      <c r="S30" s="118"/>
      <c r="T30" s="118"/>
      <c r="U30" s="118"/>
      <c r="V30" s="118"/>
      <c r="W30" s="118"/>
      <c r="X30" s="118"/>
      <c r="Y30" s="801">
        <f>(E30+I30+K30)*25%</f>
        <v>0.585</v>
      </c>
      <c r="Z30" s="832">
        <f t="shared" si="4"/>
        <v>760500</v>
      </c>
      <c r="AA30" s="118">
        <f t="shared" si="10"/>
        <v>699660</v>
      </c>
      <c r="AB30" s="118">
        <f>AA30+D30</f>
        <v>5152160</v>
      </c>
      <c r="AC30" s="118">
        <f t="shared" si="12"/>
        <v>61825920</v>
      </c>
      <c r="AD30" s="119"/>
      <c r="AE30" s="125"/>
      <c r="AF30" s="123"/>
      <c r="AG30" s="123"/>
      <c r="AH30" s="123"/>
      <c r="AI30" s="123"/>
      <c r="AJ30" s="123"/>
      <c r="AK30" s="123"/>
      <c r="AL30" s="123"/>
    </row>
    <row r="31" spans="1:38" s="124" customFormat="1" ht="12">
      <c r="A31" s="115">
        <v>22</v>
      </c>
      <c r="B31" s="116" t="s">
        <v>112</v>
      </c>
      <c r="C31" s="117">
        <f t="shared" si="17"/>
        <v>4.775</v>
      </c>
      <c r="D31" s="118">
        <f t="shared" si="17"/>
        <v>6207500</v>
      </c>
      <c r="E31" s="119">
        <v>3.66</v>
      </c>
      <c r="F31" s="118">
        <f t="shared" si="13"/>
        <v>4758000</v>
      </c>
      <c r="G31" s="117">
        <f t="shared" si="18"/>
        <v>1.115</v>
      </c>
      <c r="H31" s="118">
        <f t="shared" si="18"/>
        <v>1449500</v>
      </c>
      <c r="I31" s="120"/>
      <c r="J31" s="832">
        <f t="shared" si="14"/>
        <v>0</v>
      </c>
      <c r="K31" s="118"/>
      <c r="L31" s="827">
        <f t="shared" si="15"/>
        <v>0</v>
      </c>
      <c r="M31" s="118"/>
      <c r="N31" s="827">
        <f t="shared" si="1"/>
        <v>0</v>
      </c>
      <c r="O31" s="118"/>
      <c r="P31" s="832">
        <f t="shared" si="2"/>
        <v>0</v>
      </c>
      <c r="Q31" s="120">
        <v>0.2</v>
      </c>
      <c r="R31" s="832">
        <f t="shared" si="3"/>
        <v>260000</v>
      </c>
      <c r="S31" s="118"/>
      <c r="T31" s="118"/>
      <c r="U31" s="118"/>
      <c r="V31" s="118"/>
      <c r="W31" s="118"/>
      <c r="X31" s="118"/>
      <c r="Y31" s="801">
        <f>(E31+I31+K31)*25%</f>
        <v>0.915</v>
      </c>
      <c r="Z31" s="832">
        <f t="shared" si="9"/>
        <v>1189500</v>
      </c>
      <c r="AA31" s="118">
        <f t="shared" si="10"/>
        <v>1094340</v>
      </c>
      <c r="AB31" s="118">
        <f>AA31+D31</f>
        <v>7301840</v>
      </c>
      <c r="AC31" s="118">
        <f t="shared" si="12"/>
        <v>87622080</v>
      </c>
      <c r="AD31" s="119"/>
      <c r="AE31" s="125"/>
      <c r="AF31" s="123"/>
      <c r="AG31" s="123"/>
      <c r="AH31" s="123"/>
      <c r="AI31" s="123"/>
      <c r="AJ31" s="123"/>
      <c r="AK31" s="123"/>
      <c r="AL31" s="123"/>
    </row>
    <row r="32" spans="1:38" s="124" customFormat="1" ht="12">
      <c r="A32" s="115">
        <v>23</v>
      </c>
      <c r="B32" s="116" t="s">
        <v>100</v>
      </c>
      <c r="C32" s="117">
        <f t="shared" si="5"/>
        <v>2.9625000000000004</v>
      </c>
      <c r="D32" s="118">
        <f t="shared" si="6"/>
        <v>3851250</v>
      </c>
      <c r="E32" s="119">
        <v>2.37</v>
      </c>
      <c r="F32" s="118">
        <f t="shared" si="13"/>
        <v>3081000</v>
      </c>
      <c r="G32" s="117">
        <f t="shared" si="7"/>
        <v>0.5925</v>
      </c>
      <c r="H32" s="118">
        <f t="shared" si="8"/>
        <v>770250</v>
      </c>
      <c r="I32" s="118"/>
      <c r="J32" s="832">
        <f t="shared" si="14"/>
        <v>0</v>
      </c>
      <c r="K32" s="118"/>
      <c r="L32" s="827">
        <f t="shared" si="15"/>
        <v>0</v>
      </c>
      <c r="M32" s="118"/>
      <c r="N32" s="827">
        <f t="shared" si="1"/>
        <v>0</v>
      </c>
      <c r="O32" s="118"/>
      <c r="P32" s="832">
        <f t="shared" si="2"/>
        <v>0</v>
      </c>
      <c r="Q32" s="120"/>
      <c r="R32" s="832">
        <f t="shared" si="3"/>
        <v>0</v>
      </c>
      <c r="S32" s="118"/>
      <c r="T32" s="118"/>
      <c r="U32" s="118"/>
      <c r="V32" s="118"/>
      <c r="W32" s="118"/>
      <c r="X32" s="118"/>
      <c r="Y32" s="801">
        <f t="shared" si="16"/>
        <v>0.5925</v>
      </c>
      <c r="Z32" s="832">
        <f t="shared" si="4"/>
        <v>770250</v>
      </c>
      <c r="AA32" s="118">
        <f t="shared" si="10"/>
        <v>708630</v>
      </c>
      <c r="AB32" s="118">
        <f t="shared" si="11"/>
        <v>4559880</v>
      </c>
      <c r="AC32" s="118">
        <f t="shared" si="12"/>
        <v>54718560</v>
      </c>
      <c r="AD32" s="119"/>
      <c r="AE32" s="125"/>
      <c r="AF32" s="123"/>
      <c r="AG32" s="123"/>
      <c r="AH32" s="123"/>
      <c r="AI32" s="123"/>
      <c r="AJ32" s="123"/>
      <c r="AK32" s="123"/>
      <c r="AL32" s="123"/>
    </row>
    <row r="33" spans="1:38" s="775" customFormat="1" ht="12">
      <c r="A33" s="824" t="s">
        <v>49</v>
      </c>
      <c r="B33" s="825" t="s">
        <v>368</v>
      </c>
      <c r="C33" s="777">
        <f aca="true" t="shared" si="19" ref="C33:H33">SUM(C34:C35)</f>
        <v>8.625</v>
      </c>
      <c r="D33" s="778">
        <f t="shared" si="19"/>
        <v>11212500</v>
      </c>
      <c r="E33" s="777">
        <f t="shared" si="19"/>
        <v>6.3</v>
      </c>
      <c r="F33" s="778">
        <f t="shared" si="19"/>
        <v>8190000</v>
      </c>
      <c r="G33" s="777">
        <f t="shared" si="19"/>
        <v>2.325</v>
      </c>
      <c r="H33" s="778">
        <f t="shared" si="19"/>
        <v>3022500</v>
      </c>
      <c r="I33" s="777"/>
      <c r="J33" s="833">
        <f aca="true" t="shared" si="20" ref="J33:AC33">SUM(J34:J35)</f>
        <v>0</v>
      </c>
      <c r="K33" s="777">
        <f t="shared" si="20"/>
        <v>0.36</v>
      </c>
      <c r="L33" s="778">
        <f t="shared" si="20"/>
        <v>468000</v>
      </c>
      <c r="M33" s="782">
        <f t="shared" si="20"/>
        <v>0</v>
      </c>
      <c r="N33" s="779">
        <f t="shared" si="20"/>
        <v>0</v>
      </c>
      <c r="O33" s="777">
        <f t="shared" si="20"/>
        <v>0</v>
      </c>
      <c r="P33" s="778">
        <f t="shared" si="20"/>
        <v>0</v>
      </c>
      <c r="Q33" s="777">
        <f t="shared" si="20"/>
        <v>0.30000000000000004</v>
      </c>
      <c r="R33" s="778">
        <f t="shared" si="20"/>
        <v>390000</v>
      </c>
      <c r="S33" s="779">
        <f t="shared" si="20"/>
        <v>0</v>
      </c>
      <c r="T33" s="779">
        <f t="shared" si="20"/>
        <v>0</v>
      </c>
      <c r="U33" s="779">
        <f t="shared" si="20"/>
        <v>0</v>
      </c>
      <c r="V33" s="779">
        <f t="shared" si="20"/>
        <v>0</v>
      </c>
      <c r="W33" s="779">
        <f t="shared" si="20"/>
        <v>0</v>
      </c>
      <c r="X33" s="779">
        <f t="shared" si="20"/>
        <v>0</v>
      </c>
      <c r="Y33" s="799">
        <f t="shared" si="20"/>
        <v>1.665</v>
      </c>
      <c r="Z33" s="800">
        <f t="shared" si="20"/>
        <v>2164500</v>
      </c>
      <c r="AA33" s="778">
        <f t="shared" si="20"/>
        <v>1991340</v>
      </c>
      <c r="AB33" s="778">
        <f t="shared" si="20"/>
        <v>13203840</v>
      </c>
      <c r="AC33" s="778">
        <f t="shared" si="20"/>
        <v>158446080</v>
      </c>
      <c r="AD33" s="826"/>
      <c r="AE33" s="185"/>
      <c r="AF33" s="186"/>
      <c r="AG33" s="186"/>
      <c r="AH33" s="186"/>
      <c r="AI33" s="186"/>
      <c r="AJ33" s="186"/>
      <c r="AK33" s="186"/>
      <c r="AL33" s="186"/>
    </row>
    <row r="34" spans="1:38" s="124" customFormat="1" ht="12">
      <c r="A34" s="115">
        <v>24</v>
      </c>
      <c r="B34" s="116" t="s">
        <v>370</v>
      </c>
      <c r="C34" s="117">
        <f>E34+G34</f>
        <v>5.0875</v>
      </c>
      <c r="D34" s="118">
        <f>F34+H34</f>
        <v>6613750</v>
      </c>
      <c r="E34" s="119">
        <v>3.63</v>
      </c>
      <c r="F34" s="118">
        <f>E34*1300000</f>
        <v>4719000</v>
      </c>
      <c r="G34" s="117">
        <f>I34+K34+M34+O34+Q34+S34+U34+W34+Y34</f>
        <v>1.4575</v>
      </c>
      <c r="H34" s="118">
        <f>J34+L34+N34+P34+R34+T34+V34+X34+Z34</f>
        <v>1894750</v>
      </c>
      <c r="I34" s="118"/>
      <c r="J34" s="832">
        <f t="shared" si="14"/>
        <v>0</v>
      </c>
      <c r="K34" s="120">
        <v>0.36</v>
      </c>
      <c r="L34" s="121">
        <f t="shared" si="15"/>
        <v>468000</v>
      </c>
      <c r="M34" s="118"/>
      <c r="N34" s="827">
        <f>M34*1300000</f>
        <v>0</v>
      </c>
      <c r="O34" s="118"/>
      <c r="P34" s="832">
        <f>O34*1300000</f>
        <v>0</v>
      </c>
      <c r="Q34" s="120">
        <v>0.1</v>
      </c>
      <c r="R34" s="832">
        <f>Q34*1300000</f>
        <v>130000</v>
      </c>
      <c r="S34" s="118"/>
      <c r="T34" s="118"/>
      <c r="U34" s="118"/>
      <c r="V34" s="118"/>
      <c r="W34" s="118"/>
      <c r="X34" s="118"/>
      <c r="Y34" s="801">
        <f>(E34+I34+K34)*25%</f>
        <v>0.9974999999999999</v>
      </c>
      <c r="Z34" s="832">
        <f>Y34*1300000</f>
        <v>1296750</v>
      </c>
      <c r="AA34" s="118">
        <f>(F34+J34+L34+N34)*23%</f>
        <v>1193010</v>
      </c>
      <c r="AB34" s="118">
        <f>AA34+D34</f>
        <v>7806760</v>
      </c>
      <c r="AC34" s="118">
        <f>AB34*12</f>
        <v>93681120</v>
      </c>
      <c r="AD34" s="119"/>
      <c r="AE34" s="125"/>
      <c r="AF34" s="123"/>
      <c r="AG34" s="123"/>
      <c r="AH34" s="123"/>
      <c r="AI34" s="123"/>
      <c r="AJ34" s="123"/>
      <c r="AK34" s="123"/>
      <c r="AL34" s="123"/>
    </row>
    <row r="35" spans="1:38" s="124" customFormat="1" ht="12">
      <c r="A35" s="817">
        <v>25</v>
      </c>
      <c r="B35" s="818" t="s">
        <v>371</v>
      </c>
      <c r="C35" s="819">
        <f>E35+G35</f>
        <v>3.5374999999999996</v>
      </c>
      <c r="D35" s="195">
        <f>F35+H35</f>
        <v>4598750</v>
      </c>
      <c r="E35" s="820">
        <v>2.67</v>
      </c>
      <c r="F35" s="118">
        <f>E35*1300000</f>
        <v>3471000</v>
      </c>
      <c r="G35" s="819">
        <f>I35+K35+M35+O35+Q35+S35+U35+W35+Y35</f>
        <v>0.8674999999999999</v>
      </c>
      <c r="H35" s="195">
        <f>J35+L35+N35+P35+R35+T35+V35+X35+Z35</f>
        <v>1127750</v>
      </c>
      <c r="I35" s="195"/>
      <c r="J35" s="832">
        <f t="shared" si="14"/>
        <v>0</v>
      </c>
      <c r="K35" s="821"/>
      <c r="L35" s="121">
        <f t="shared" si="15"/>
        <v>0</v>
      </c>
      <c r="M35" s="195"/>
      <c r="N35" s="827">
        <f>M35*1300000</f>
        <v>0</v>
      </c>
      <c r="O35" s="195"/>
      <c r="P35" s="832">
        <f>O35*1300000</f>
        <v>0</v>
      </c>
      <c r="Q35" s="821">
        <v>0.2</v>
      </c>
      <c r="R35" s="832">
        <f>Q35*1300000</f>
        <v>260000</v>
      </c>
      <c r="S35" s="195"/>
      <c r="T35" s="195"/>
      <c r="U35" s="195"/>
      <c r="V35" s="195"/>
      <c r="W35" s="195"/>
      <c r="X35" s="195"/>
      <c r="Y35" s="823">
        <f>(E35+I35+K35)*25%</f>
        <v>0.6675</v>
      </c>
      <c r="Z35" s="832">
        <f>Y35*1300000</f>
        <v>867750</v>
      </c>
      <c r="AA35" s="195">
        <f>(F35+J35+L35+N35)*23%</f>
        <v>798330</v>
      </c>
      <c r="AB35" s="195">
        <f>AA35+D35</f>
        <v>5397080</v>
      </c>
      <c r="AC35" s="195">
        <f t="shared" si="12"/>
        <v>64764960</v>
      </c>
      <c r="AD35" s="820"/>
      <c r="AE35" s="125"/>
      <c r="AF35" s="123"/>
      <c r="AG35" s="123"/>
      <c r="AH35" s="123"/>
      <c r="AI35" s="123"/>
      <c r="AJ35" s="123"/>
      <c r="AK35" s="123"/>
      <c r="AL35" s="123"/>
    </row>
    <row r="36" spans="1:38" s="187" customFormat="1" ht="12">
      <c r="A36" s="182"/>
      <c r="B36" s="183" t="s">
        <v>7</v>
      </c>
      <c r="C36" s="127">
        <f>C9+C33</f>
        <v>8.625</v>
      </c>
      <c r="D36" s="128">
        <f>D9+D33</f>
        <v>161833750</v>
      </c>
      <c r="E36" s="127">
        <f aca="true" t="shared" si="21" ref="E36:AC36">E9+E33</f>
        <v>92.07</v>
      </c>
      <c r="F36" s="128">
        <f t="shared" si="21"/>
        <v>119691000</v>
      </c>
      <c r="G36" s="781">
        <f t="shared" si="21"/>
        <v>32.417500000000004</v>
      </c>
      <c r="H36" s="128">
        <f t="shared" si="21"/>
        <v>42142750</v>
      </c>
      <c r="I36" s="127">
        <f t="shared" si="21"/>
        <v>1.3</v>
      </c>
      <c r="J36" s="128">
        <f t="shared" si="21"/>
        <v>1690000</v>
      </c>
      <c r="K36" s="127">
        <f t="shared" si="21"/>
        <v>2.78</v>
      </c>
      <c r="L36" s="128">
        <f t="shared" si="21"/>
        <v>3614000</v>
      </c>
      <c r="M36" s="127">
        <f t="shared" si="21"/>
        <v>0</v>
      </c>
      <c r="N36" s="128">
        <f t="shared" si="21"/>
        <v>0</v>
      </c>
      <c r="O36" s="127">
        <f t="shared" si="21"/>
        <v>0.7</v>
      </c>
      <c r="P36" s="128">
        <f t="shared" si="21"/>
        <v>910000</v>
      </c>
      <c r="Q36" s="127">
        <f t="shared" si="21"/>
        <v>3.6000000000000005</v>
      </c>
      <c r="R36" s="128">
        <f t="shared" si="21"/>
        <v>4680000</v>
      </c>
      <c r="S36" s="127">
        <f t="shared" si="21"/>
        <v>0</v>
      </c>
      <c r="T36" s="128">
        <f t="shared" si="21"/>
        <v>0</v>
      </c>
      <c r="U36" s="780">
        <f t="shared" si="21"/>
        <v>0</v>
      </c>
      <c r="V36" s="128">
        <f t="shared" si="21"/>
        <v>0</v>
      </c>
      <c r="W36" s="127">
        <f t="shared" si="21"/>
        <v>0</v>
      </c>
      <c r="X36" s="128">
        <f t="shared" si="21"/>
        <v>0</v>
      </c>
      <c r="Y36" s="127">
        <f t="shared" si="21"/>
        <v>24.037499999999998</v>
      </c>
      <c r="Z36" s="128">
        <f t="shared" si="21"/>
        <v>31248750</v>
      </c>
      <c r="AA36" s="128">
        <f t="shared" si="21"/>
        <v>28748850</v>
      </c>
      <c r="AB36" s="128">
        <f t="shared" si="21"/>
        <v>190582600</v>
      </c>
      <c r="AC36" s="128">
        <f t="shared" si="21"/>
        <v>2286991200</v>
      </c>
      <c r="AD36" s="184"/>
      <c r="AE36" s="185"/>
      <c r="AF36" s="186"/>
      <c r="AG36" s="186"/>
      <c r="AH36" s="186"/>
      <c r="AI36" s="186"/>
      <c r="AJ36" s="186"/>
      <c r="AK36" s="186"/>
      <c r="AL36" s="186"/>
    </row>
    <row r="37" spans="22:29" ht="18.75" customHeight="1">
      <c r="V37" s="953" t="s">
        <v>422</v>
      </c>
      <c r="W37" s="953"/>
      <c r="X37" s="953"/>
      <c r="Y37" s="953"/>
      <c r="Z37" s="953"/>
      <c r="AA37" s="953"/>
      <c r="AB37" s="953"/>
      <c r="AC37" s="953"/>
    </row>
    <row r="38" spans="2:29" ht="15" customHeight="1">
      <c r="B38" s="952" t="s">
        <v>42</v>
      </c>
      <c r="C38" s="952"/>
      <c r="D38" s="952"/>
      <c r="E38" s="966"/>
      <c r="F38" s="967"/>
      <c r="J38" s="952" t="s">
        <v>44</v>
      </c>
      <c r="K38" s="952"/>
      <c r="L38" s="952"/>
      <c r="V38" s="952" t="s">
        <v>37</v>
      </c>
      <c r="W38" s="952"/>
      <c r="X38" s="952"/>
      <c r="Y38" s="952"/>
      <c r="Z38" s="952"/>
      <c r="AA38" s="952"/>
      <c r="AB38" s="952"/>
      <c r="AC38" s="952"/>
    </row>
    <row r="39" spans="2:29" ht="15" customHeight="1">
      <c r="B39" s="130"/>
      <c r="V39" s="133"/>
      <c r="W39" s="133"/>
      <c r="X39" s="133"/>
      <c r="Y39" s="133"/>
      <c r="Z39" s="133"/>
      <c r="AA39" s="133"/>
      <c r="AB39" s="133"/>
      <c r="AC39" s="133"/>
    </row>
    <row r="40" spans="2:29" ht="15" customHeight="1">
      <c r="B40" s="130"/>
      <c r="V40" s="133"/>
      <c r="W40" s="133"/>
      <c r="X40" s="133"/>
      <c r="Y40" s="133"/>
      <c r="Z40" s="133"/>
      <c r="AA40" s="133"/>
      <c r="AB40" s="133"/>
      <c r="AC40" s="133"/>
    </row>
    <row r="41" spans="2:29" ht="15" customHeight="1">
      <c r="B41" s="130"/>
      <c r="V41" s="133"/>
      <c r="W41" s="133"/>
      <c r="X41" s="133"/>
      <c r="Y41" s="133"/>
      <c r="Z41" s="133"/>
      <c r="AA41" s="133"/>
      <c r="AB41" s="133"/>
      <c r="AC41" s="133"/>
    </row>
    <row r="42" spans="2:29" ht="15" customHeight="1">
      <c r="B42" s="952" t="s">
        <v>83</v>
      </c>
      <c r="C42" s="952"/>
      <c r="D42" s="952"/>
      <c r="J42" s="952" t="s">
        <v>83</v>
      </c>
      <c r="K42" s="952"/>
      <c r="L42" s="952"/>
      <c r="V42" s="133"/>
      <c r="W42" s="133"/>
      <c r="X42" s="133"/>
      <c r="Y42" s="133"/>
      <c r="Z42" s="133"/>
      <c r="AA42" s="133"/>
      <c r="AB42" s="133"/>
      <c r="AC42" s="133"/>
    </row>
    <row r="43" spans="2:29" ht="15" customHeight="1">
      <c r="B43" s="130"/>
      <c r="V43" s="133"/>
      <c r="W43" s="133"/>
      <c r="X43" s="133"/>
      <c r="Y43" s="133"/>
      <c r="Z43" s="133"/>
      <c r="AA43" s="133"/>
      <c r="AB43" s="133"/>
      <c r="AC43" s="133"/>
    </row>
    <row r="44" ht="27.75" customHeight="1">
      <c r="D44" s="132" t="s">
        <v>101</v>
      </c>
    </row>
    <row r="45" spans="2:4" ht="14.25" customHeight="1">
      <c r="B45" s="130"/>
      <c r="D45" s="130" t="s">
        <v>102</v>
      </c>
    </row>
    <row r="46" ht="27.75" customHeight="1"/>
  </sheetData>
  <mergeCells count="31">
    <mergeCell ref="B5:B7"/>
    <mergeCell ref="Y6:Z6"/>
    <mergeCell ref="A3:AD3"/>
    <mergeCell ref="A4:AD4"/>
    <mergeCell ref="G5:H6"/>
    <mergeCell ref="A5:A7"/>
    <mergeCell ref="AA5:AA7"/>
    <mergeCell ref="C5:D6"/>
    <mergeCell ref="B42:D42"/>
    <mergeCell ref="J42:L42"/>
    <mergeCell ref="J38:L38"/>
    <mergeCell ref="B38:D38"/>
    <mergeCell ref="E38:F38"/>
    <mergeCell ref="AB1:AC1"/>
    <mergeCell ref="V38:AC38"/>
    <mergeCell ref="V37:AC37"/>
    <mergeCell ref="AB5:AB7"/>
    <mergeCell ref="AC5:AC7"/>
    <mergeCell ref="A2:AD2"/>
    <mergeCell ref="E5:F6"/>
    <mergeCell ref="I5:Z5"/>
    <mergeCell ref="AD5:AD7"/>
    <mergeCell ref="W6:X6"/>
    <mergeCell ref="AE6:AE7"/>
    <mergeCell ref="I6:J6"/>
    <mergeCell ref="K6:L6"/>
    <mergeCell ref="M6:N6"/>
    <mergeCell ref="O6:P6"/>
    <mergeCell ref="Q6:R6"/>
    <mergeCell ref="S6:T6"/>
    <mergeCell ref="U6:V6"/>
  </mergeCells>
  <printOptions horizontalCentered="1"/>
  <pageMargins left="0.25" right="0.19" top="0.25" bottom="0.25" header="0.511811023622047" footer="0.51181102362204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A44"/>
  <sheetViews>
    <sheetView workbookViewId="0" topLeftCell="A1">
      <pane xSplit="2" ySplit="7" topLeftCell="I32" activePane="bottomRight" state="frozen"/>
      <selection pane="topLeft" activeCell="A1" sqref="A1"/>
      <selection pane="topRight" activeCell="C1" sqref="C1"/>
      <selection pane="bottomLeft" activeCell="A7" sqref="A7"/>
      <selection pane="bottomRight" activeCell="P11" sqref="P11"/>
    </sheetView>
  </sheetViews>
  <sheetFormatPr defaultColWidth="8.796875" defaultRowHeight="15"/>
  <cols>
    <col min="1" max="1" width="3.3984375" style="51" customWidth="1"/>
    <col min="2" max="2" width="17.69921875" style="51" bestFit="1" customWidth="1"/>
    <col min="3" max="3" width="6.5" style="52" customWidth="1"/>
    <col min="4" max="4" width="10.59765625" style="52" customWidth="1"/>
    <col min="5" max="5" width="5.8984375" style="51" customWidth="1"/>
    <col min="6" max="6" width="11.09765625" style="52" customWidth="1"/>
    <col min="7" max="7" width="8.09765625" style="52" customWidth="1"/>
    <col min="8" max="8" width="8.19921875" style="52" customWidth="1"/>
    <col min="9" max="9" width="5.8984375" style="52" customWidth="1"/>
    <col min="10" max="10" width="9.19921875" style="52" customWidth="1"/>
    <col min="11" max="11" width="6.69921875" style="52" customWidth="1"/>
    <col min="12" max="12" width="8.19921875" style="52" customWidth="1"/>
    <col min="13" max="13" width="6.5" style="52" customWidth="1"/>
    <col min="14" max="14" width="7.8984375" style="52" customWidth="1"/>
    <col min="15" max="15" width="9" style="52" customWidth="1"/>
    <col min="16" max="16" width="9.69921875" style="52" customWidth="1"/>
    <col min="17" max="16384" width="9" style="51" customWidth="1"/>
  </cols>
  <sheetData>
    <row r="1" spans="1:16" s="26" customFormat="1" ht="15.75">
      <c r="A1" s="32" t="s">
        <v>8</v>
      </c>
      <c r="B1" s="14"/>
      <c r="C1" s="33"/>
      <c r="D1" s="33"/>
      <c r="E1" s="14"/>
      <c r="F1" s="33"/>
      <c r="G1" s="33"/>
      <c r="H1" s="33"/>
      <c r="I1" s="33"/>
      <c r="J1" s="33"/>
      <c r="K1" s="33"/>
      <c r="L1" s="33"/>
      <c r="M1" s="34"/>
      <c r="N1" s="33"/>
      <c r="O1" s="33"/>
      <c r="P1" s="35"/>
    </row>
    <row r="2" spans="1:16" s="37" customFormat="1" ht="15" customHeight="1">
      <c r="A2" s="980" t="s">
        <v>418</v>
      </c>
      <c r="B2" s="980"/>
      <c r="C2" s="980"/>
      <c r="D2" s="980"/>
      <c r="E2" s="980"/>
      <c r="F2" s="980"/>
      <c r="G2" s="980"/>
      <c r="H2" s="980"/>
      <c r="I2" s="980"/>
      <c r="J2" s="980"/>
      <c r="K2" s="980"/>
      <c r="L2" s="980"/>
      <c r="M2" s="980"/>
      <c r="N2" s="980"/>
      <c r="O2" s="980"/>
      <c r="P2" s="980"/>
    </row>
    <row r="3" spans="1:16" s="36" customFormat="1" ht="14.25" customHeight="1">
      <c r="A3" s="981" t="s">
        <v>366</v>
      </c>
      <c r="B3" s="981"/>
      <c r="C3" s="981"/>
      <c r="D3" s="981"/>
      <c r="E3" s="981"/>
      <c r="F3" s="981"/>
      <c r="G3" s="981"/>
      <c r="H3" s="981"/>
      <c r="I3" s="981"/>
      <c r="J3" s="981"/>
      <c r="K3" s="981"/>
      <c r="L3" s="981"/>
      <c r="M3" s="981"/>
      <c r="N3" s="981"/>
      <c r="O3" s="981"/>
      <c r="P3" s="981"/>
    </row>
    <row r="4" spans="1:16" s="37" customFormat="1" ht="15.75">
      <c r="A4" s="980" t="s">
        <v>4</v>
      </c>
      <c r="B4" s="980"/>
      <c r="C4" s="980"/>
      <c r="D4" s="980"/>
      <c r="E4" s="980"/>
      <c r="F4" s="980"/>
      <c r="G4" s="980"/>
      <c r="H4" s="980"/>
      <c r="I4" s="980"/>
      <c r="J4" s="980"/>
      <c r="K4" s="980"/>
      <c r="L4" s="980"/>
      <c r="M4" s="980"/>
      <c r="N4" s="980"/>
      <c r="O4" s="980"/>
      <c r="P4" s="980"/>
    </row>
    <row r="5" spans="1:25" s="26" customFormat="1" ht="15" customHeight="1">
      <c r="A5" s="991" t="s">
        <v>15</v>
      </c>
      <c r="B5" s="991" t="s">
        <v>25</v>
      </c>
      <c r="C5" s="987" t="s">
        <v>407</v>
      </c>
      <c r="D5" s="988"/>
      <c r="E5" s="987" t="s">
        <v>20</v>
      </c>
      <c r="F5" s="988"/>
      <c r="G5" s="987" t="s">
        <v>18</v>
      </c>
      <c r="H5" s="988"/>
      <c r="I5" s="996" t="s">
        <v>24</v>
      </c>
      <c r="J5" s="997"/>
      <c r="K5" s="997"/>
      <c r="L5" s="997"/>
      <c r="M5" s="997"/>
      <c r="N5" s="998"/>
      <c r="O5" s="983" t="s">
        <v>38</v>
      </c>
      <c r="P5" s="983" t="s">
        <v>406</v>
      </c>
      <c r="Q5" s="38"/>
      <c r="R5" s="25"/>
      <c r="S5" s="7"/>
      <c r="T5" s="7"/>
      <c r="U5" s="7"/>
      <c r="V5" s="7"/>
      <c r="W5" s="7"/>
      <c r="X5" s="7"/>
      <c r="Y5" s="7"/>
    </row>
    <row r="6" spans="1:25" s="28" customFormat="1" ht="25.5" customHeight="1">
      <c r="A6" s="992"/>
      <c r="B6" s="992"/>
      <c r="C6" s="989"/>
      <c r="D6" s="990"/>
      <c r="E6" s="989"/>
      <c r="F6" s="990"/>
      <c r="G6" s="989"/>
      <c r="H6" s="990"/>
      <c r="I6" s="987" t="s">
        <v>29</v>
      </c>
      <c r="J6" s="988"/>
      <c r="K6" s="987" t="s">
        <v>28</v>
      </c>
      <c r="L6" s="988"/>
      <c r="M6" s="987" t="s">
        <v>27</v>
      </c>
      <c r="N6" s="988"/>
      <c r="O6" s="984"/>
      <c r="P6" s="984"/>
      <c r="Q6" s="986"/>
      <c r="R6" s="995"/>
      <c r="S6" s="27"/>
      <c r="T6" s="27"/>
      <c r="U6" s="27"/>
      <c r="V6" s="27"/>
      <c r="W6" s="27"/>
      <c r="X6" s="27"/>
      <c r="Y6" s="27"/>
    </row>
    <row r="7" spans="1:25" s="26" customFormat="1" ht="52.5" customHeight="1">
      <c r="A7" s="993"/>
      <c r="B7" s="993"/>
      <c r="C7" s="9" t="s">
        <v>103</v>
      </c>
      <c r="D7" s="9" t="s">
        <v>23</v>
      </c>
      <c r="E7" s="21" t="s">
        <v>16</v>
      </c>
      <c r="F7" s="9" t="s">
        <v>21</v>
      </c>
      <c r="G7" s="9" t="s">
        <v>19</v>
      </c>
      <c r="H7" s="9" t="s">
        <v>21</v>
      </c>
      <c r="I7" s="9" t="s">
        <v>17</v>
      </c>
      <c r="J7" s="9" t="s">
        <v>22</v>
      </c>
      <c r="K7" s="9" t="s">
        <v>17</v>
      </c>
      <c r="L7" s="9" t="s">
        <v>22</v>
      </c>
      <c r="M7" s="9" t="s">
        <v>17</v>
      </c>
      <c r="N7" s="9" t="s">
        <v>22</v>
      </c>
      <c r="O7" s="985"/>
      <c r="P7" s="985"/>
      <c r="Q7" s="986"/>
      <c r="R7" s="995"/>
      <c r="S7" s="7"/>
      <c r="T7" s="7"/>
      <c r="U7" s="7"/>
      <c r="V7" s="7"/>
      <c r="W7" s="7"/>
      <c r="X7" s="7"/>
      <c r="Y7" s="7"/>
    </row>
    <row r="8" spans="1:25" s="31" customFormat="1" ht="18" customHeight="1">
      <c r="A8" s="29">
        <v>1</v>
      </c>
      <c r="B8" s="29">
        <v>2</v>
      </c>
      <c r="C8" s="29" t="s">
        <v>32</v>
      </c>
      <c r="D8" s="29" t="s">
        <v>33</v>
      </c>
      <c r="E8" s="29">
        <v>5</v>
      </c>
      <c r="F8" s="29">
        <v>6</v>
      </c>
      <c r="G8" s="30" t="s">
        <v>34</v>
      </c>
      <c r="H8" s="30" t="s">
        <v>35</v>
      </c>
      <c r="I8" s="29">
        <v>9</v>
      </c>
      <c r="J8" s="29">
        <v>10</v>
      </c>
      <c r="K8" s="29">
        <v>11</v>
      </c>
      <c r="L8" s="29">
        <v>12</v>
      </c>
      <c r="M8" s="29">
        <v>13</v>
      </c>
      <c r="N8" s="29">
        <v>14</v>
      </c>
      <c r="O8" s="29">
        <v>25</v>
      </c>
      <c r="P8" s="30" t="s">
        <v>80</v>
      </c>
      <c r="Q8" s="39"/>
      <c r="R8" s="20"/>
      <c r="S8" s="20"/>
      <c r="T8" s="20"/>
      <c r="U8" s="20"/>
      <c r="V8" s="20"/>
      <c r="W8" s="20"/>
      <c r="X8" s="20"/>
      <c r="Y8" s="20"/>
    </row>
    <row r="9" spans="1:25" s="798" customFormat="1" ht="18" customHeight="1">
      <c r="A9" s="792" t="s">
        <v>48</v>
      </c>
      <c r="B9" s="793" t="s">
        <v>367</v>
      </c>
      <c r="C9" s="794">
        <f>SUM(C10:C32)</f>
        <v>83.21</v>
      </c>
      <c r="D9" s="795">
        <f>SUM(D10:D32)</f>
        <v>108173000</v>
      </c>
      <c r="E9" s="794">
        <f aca="true" t="shared" si="0" ref="E9:P9">SUM(E10:E32)</f>
        <v>80.79</v>
      </c>
      <c r="F9" s="795">
        <f t="shared" si="0"/>
        <v>105027000</v>
      </c>
      <c r="G9" s="794">
        <f>SUM(G10:G32)</f>
        <v>2.42</v>
      </c>
      <c r="H9" s="795">
        <f t="shared" si="0"/>
        <v>3146000</v>
      </c>
      <c r="I9" s="794">
        <f t="shared" si="0"/>
        <v>0.7</v>
      </c>
      <c r="J9" s="795">
        <f t="shared" si="0"/>
        <v>910000</v>
      </c>
      <c r="K9" s="794">
        <f t="shared" si="0"/>
        <v>1.7199999999999998</v>
      </c>
      <c r="L9" s="795">
        <f t="shared" si="0"/>
        <v>2236000</v>
      </c>
      <c r="M9" s="795">
        <f t="shared" si="0"/>
        <v>0</v>
      </c>
      <c r="N9" s="795">
        <f t="shared" si="0"/>
        <v>0</v>
      </c>
      <c r="O9" s="795">
        <f t="shared" si="0"/>
        <v>1081730</v>
      </c>
      <c r="P9" s="795">
        <f t="shared" si="0"/>
        <v>12980760</v>
      </c>
      <c r="Q9" s="796"/>
      <c r="R9" s="797"/>
      <c r="S9" s="797"/>
      <c r="T9" s="797"/>
      <c r="U9" s="797"/>
      <c r="V9" s="797"/>
      <c r="W9" s="797"/>
      <c r="X9" s="797"/>
      <c r="Y9" s="797"/>
    </row>
    <row r="10" spans="1:25" s="41" customFormat="1" ht="12.75">
      <c r="A10" s="142">
        <v>1</v>
      </c>
      <c r="B10" s="143" t="s">
        <v>81</v>
      </c>
      <c r="C10" s="134"/>
      <c r="D10" s="135"/>
      <c r="E10" s="136"/>
      <c r="F10" s="135"/>
      <c r="G10" s="137"/>
      <c r="H10" s="135"/>
      <c r="I10" s="111"/>
      <c r="J10" s="112"/>
      <c r="K10" s="138"/>
      <c r="L10" s="139"/>
      <c r="M10" s="138"/>
      <c r="N10" s="139"/>
      <c r="O10" s="135">
        <v>0</v>
      </c>
      <c r="P10" s="135">
        <v>0</v>
      </c>
      <c r="Q10" s="40"/>
      <c r="R10" s="8"/>
      <c r="S10" s="8"/>
      <c r="T10" s="8"/>
      <c r="U10" s="8"/>
      <c r="V10" s="8"/>
      <c r="W10" s="8"/>
      <c r="X10" s="8"/>
      <c r="Y10" s="8"/>
    </row>
    <row r="11" spans="1:25" s="44" customFormat="1" ht="12.75">
      <c r="A11" s="144">
        <v>2</v>
      </c>
      <c r="B11" s="145" t="s">
        <v>82</v>
      </c>
      <c r="C11" s="140">
        <f>E11+G11</f>
        <v>5.630000000000001</v>
      </c>
      <c r="D11" s="42">
        <f>F11+H11</f>
        <v>7319000.000000001</v>
      </c>
      <c r="E11" s="146">
        <v>4.98</v>
      </c>
      <c r="F11" s="42">
        <f>E11*1300000</f>
        <v>6474000.000000001</v>
      </c>
      <c r="G11" s="141">
        <f>I11+K11+M11</f>
        <v>0.65</v>
      </c>
      <c r="H11" s="42">
        <f aca="true" t="shared" si="1" ref="H11:H32">J11+L11+N11</f>
        <v>845000</v>
      </c>
      <c r="I11" s="120">
        <v>0.4</v>
      </c>
      <c r="J11" s="42">
        <f>I11*1300000</f>
        <v>520000</v>
      </c>
      <c r="K11" s="120">
        <v>0.25</v>
      </c>
      <c r="L11" s="42">
        <f>K11*1300000</f>
        <v>325000</v>
      </c>
      <c r="M11" s="42"/>
      <c r="N11" s="842">
        <f>M11*1300000</f>
        <v>0</v>
      </c>
      <c r="O11" s="42">
        <f>D11*1%</f>
        <v>73190.00000000001</v>
      </c>
      <c r="P11" s="42">
        <f>O11*12</f>
        <v>878280.0000000002</v>
      </c>
      <c r="Q11" s="43"/>
      <c r="R11" s="10"/>
      <c r="S11" s="10"/>
      <c r="T11" s="10"/>
      <c r="U11" s="10"/>
      <c r="V11" s="10"/>
      <c r="W11" s="10"/>
      <c r="X11" s="10"/>
      <c r="Y11" s="10"/>
    </row>
    <row r="12" spans="1:25" s="44" customFormat="1" ht="12.75">
      <c r="A12" s="144">
        <v>3</v>
      </c>
      <c r="B12" s="145" t="s">
        <v>83</v>
      </c>
      <c r="C12" s="140">
        <f aca="true" t="shared" si="2" ref="C12:C32">E12+G12</f>
        <v>5.53</v>
      </c>
      <c r="D12" s="42">
        <f>F12+H12</f>
        <v>7189000.000000001</v>
      </c>
      <c r="E12" s="146">
        <v>4.98</v>
      </c>
      <c r="F12" s="42">
        <f aca="true" t="shared" si="3" ref="F12:F35">E12*1300000</f>
        <v>6474000.000000001</v>
      </c>
      <c r="G12" s="141">
        <f>I12+K12+M12</f>
        <v>0.55</v>
      </c>
      <c r="H12" s="42">
        <f t="shared" si="1"/>
        <v>715000</v>
      </c>
      <c r="I12" s="120">
        <v>0.3</v>
      </c>
      <c r="J12" s="42">
        <f aca="true" t="shared" si="4" ref="J12:J35">I12*1300000</f>
        <v>390000</v>
      </c>
      <c r="K12" s="120">
        <v>0.25</v>
      </c>
      <c r="L12" s="42">
        <f aca="true" t="shared" si="5" ref="L12:L35">K12*1300000</f>
        <v>325000</v>
      </c>
      <c r="M12" s="42"/>
      <c r="N12" s="842">
        <f aca="true" t="shared" si="6" ref="N12:N32">M12*1300000</f>
        <v>0</v>
      </c>
      <c r="O12" s="42">
        <f aca="true" t="shared" si="7" ref="O12:O32">D12*1%</f>
        <v>71890.00000000001</v>
      </c>
      <c r="P12" s="42">
        <f aca="true" t="shared" si="8" ref="P12:P35">O12*12</f>
        <v>862680.0000000002</v>
      </c>
      <c r="Q12" s="43"/>
      <c r="R12" s="10"/>
      <c r="S12" s="10"/>
      <c r="T12" s="10"/>
      <c r="U12" s="10"/>
      <c r="V12" s="10"/>
      <c r="W12" s="10"/>
      <c r="X12" s="10"/>
      <c r="Y12" s="10"/>
    </row>
    <row r="13" spans="1:25" s="44" customFormat="1" ht="12.75">
      <c r="A13" s="144">
        <v>4</v>
      </c>
      <c r="B13" s="145" t="s">
        <v>84</v>
      </c>
      <c r="C13" s="140">
        <f t="shared" si="2"/>
        <v>4.65</v>
      </c>
      <c r="D13" s="42">
        <f aca="true" t="shared" si="9" ref="D13:D32">F13+H13</f>
        <v>6045000</v>
      </c>
      <c r="E13" s="146">
        <v>4.65</v>
      </c>
      <c r="F13" s="42">
        <f t="shared" si="3"/>
        <v>6045000</v>
      </c>
      <c r="G13" s="141"/>
      <c r="H13" s="42">
        <f t="shared" si="1"/>
        <v>0</v>
      </c>
      <c r="I13" s="120"/>
      <c r="J13" s="842">
        <f t="shared" si="4"/>
        <v>0</v>
      </c>
      <c r="K13" s="118"/>
      <c r="L13" s="42">
        <f t="shared" si="5"/>
        <v>0</v>
      </c>
      <c r="M13" s="42"/>
      <c r="N13" s="842">
        <f t="shared" si="6"/>
        <v>0</v>
      </c>
      <c r="O13" s="42">
        <f t="shared" si="7"/>
        <v>60450</v>
      </c>
      <c r="P13" s="42">
        <f t="shared" si="8"/>
        <v>725400</v>
      </c>
      <c r="Q13" s="43"/>
      <c r="R13" s="10"/>
      <c r="S13" s="10"/>
      <c r="T13" s="10"/>
      <c r="U13" s="10"/>
      <c r="V13" s="10"/>
      <c r="W13" s="10"/>
      <c r="X13" s="10"/>
      <c r="Y13" s="10"/>
    </row>
    <row r="14" spans="1:25" s="44" customFormat="1" ht="12.75">
      <c r="A14" s="144">
        <v>5</v>
      </c>
      <c r="B14" s="145" t="s">
        <v>85</v>
      </c>
      <c r="C14" s="140">
        <f t="shared" si="2"/>
        <v>5.23</v>
      </c>
      <c r="D14" s="42">
        <f t="shared" si="9"/>
        <v>6799000.000000001</v>
      </c>
      <c r="E14" s="146">
        <v>4.98</v>
      </c>
      <c r="F14" s="42">
        <f t="shared" si="3"/>
        <v>6474000.000000001</v>
      </c>
      <c r="G14" s="141">
        <f>I14+K14+M14</f>
        <v>0.25</v>
      </c>
      <c r="H14" s="42">
        <f t="shared" si="1"/>
        <v>325000</v>
      </c>
      <c r="I14" s="118"/>
      <c r="J14" s="842">
        <f t="shared" si="4"/>
        <v>0</v>
      </c>
      <c r="K14" s="120">
        <v>0.25</v>
      </c>
      <c r="L14" s="42">
        <f t="shared" si="5"/>
        <v>325000</v>
      </c>
      <c r="M14" s="42"/>
      <c r="N14" s="842">
        <f t="shared" si="6"/>
        <v>0</v>
      </c>
      <c r="O14" s="42">
        <f t="shared" si="7"/>
        <v>67990.00000000001</v>
      </c>
      <c r="P14" s="42">
        <f t="shared" si="8"/>
        <v>815880.0000000002</v>
      </c>
      <c r="Q14" s="43"/>
      <c r="R14" s="10"/>
      <c r="S14" s="10"/>
      <c r="T14" s="10"/>
      <c r="U14" s="10"/>
      <c r="V14" s="10"/>
      <c r="W14" s="10"/>
      <c r="X14" s="10"/>
      <c r="Y14" s="10"/>
    </row>
    <row r="15" spans="1:25" s="44" customFormat="1" ht="12.75">
      <c r="A15" s="144">
        <v>6</v>
      </c>
      <c r="B15" s="145" t="s">
        <v>86</v>
      </c>
      <c r="C15" s="140">
        <f t="shared" si="2"/>
        <v>4.32</v>
      </c>
      <c r="D15" s="42">
        <f t="shared" si="9"/>
        <v>5616000</v>
      </c>
      <c r="E15" s="146">
        <v>4.32</v>
      </c>
      <c r="F15" s="42">
        <f t="shared" si="3"/>
        <v>5616000</v>
      </c>
      <c r="G15" s="141"/>
      <c r="H15" s="42">
        <f t="shared" si="1"/>
        <v>0</v>
      </c>
      <c r="I15" s="118"/>
      <c r="J15" s="842">
        <f t="shared" si="4"/>
        <v>0</v>
      </c>
      <c r="K15" s="118"/>
      <c r="L15" s="42">
        <f t="shared" si="5"/>
        <v>0</v>
      </c>
      <c r="M15" s="42"/>
      <c r="N15" s="842">
        <f t="shared" si="6"/>
        <v>0</v>
      </c>
      <c r="O15" s="42">
        <f t="shared" si="7"/>
        <v>56160</v>
      </c>
      <c r="P15" s="42">
        <f t="shared" si="8"/>
        <v>673920</v>
      </c>
      <c r="Q15" s="43"/>
      <c r="R15" s="10"/>
      <c r="S15" s="10"/>
      <c r="T15" s="10"/>
      <c r="U15" s="10"/>
      <c r="V15" s="10"/>
      <c r="W15" s="10"/>
      <c r="X15" s="10"/>
      <c r="Y15" s="10"/>
    </row>
    <row r="16" spans="1:25" s="44" customFormat="1" ht="12.75">
      <c r="A16" s="144">
        <v>7</v>
      </c>
      <c r="B16" s="145" t="s">
        <v>87</v>
      </c>
      <c r="C16" s="140">
        <f t="shared" si="2"/>
        <v>3.66</v>
      </c>
      <c r="D16" s="42">
        <f t="shared" si="9"/>
        <v>4758000</v>
      </c>
      <c r="E16" s="146">
        <v>3.66</v>
      </c>
      <c r="F16" s="42">
        <f t="shared" si="3"/>
        <v>4758000</v>
      </c>
      <c r="G16" s="141"/>
      <c r="H16" s="42">
        <f t="shared" si="1"/>
        <v>0</v>
      </c>
      <c r="I16" s="118"/>
      <c r="J16" s="842">
        <f t="shared" si="4"/>
        <v>0</v>
      </c>
      <c r="K16" s="118"/>
      <c r="L16" s="42">
        <f t="shared" si="5"/>
        <v>0</v>
      </c>
      <c r="M16" s="42"/>
      <c r="N16" s="842">
        <f t="shared" si="6"/>
        <v>0</v>
      </c>
      <c r="O16" s="42">
        <f t="shared" si="7"/>
        <v>47580</v>
      </c>
      <c r="P16" s="42">
        <f t="shared" si="8"/>
        <v>570960</v>
      </c>
      <c r="Q16" s="43"/>
      <c r="R16" s="10"/>
      <c r="S16" s="10"/>
      <c r="T16" s="10"/>
      <c r="U16" s="10"/>
      <c r="V16" s="10"/>
      <c r="W16" s="10"/>
      <c r="X16" s="10"/>
      <c r="Y16" s="10"/>
    </row>
    <row r="17" spans="1:25" s="44" customFormat="1" ht="12.75">
      <c r="A17" s="144">
        <v>8</v>
      </c>
      <c r="B17" s="145" t="s">
        <v>88</v>
      </c>
      <c r="C17" s="140">
        <f t="shared" si="2"/>
        <v>3.33</v>
      </c>
      <c r="D17" s="42">
        <f t="shared" si="9"/>
        <v>4329000</v>
      </c>
      <c r="E17" s="147">
        <v>3.33</v>
      </c>
      <c r="F17" s="42">
        <f t="shared" si="3"/>
        <v>4329000</v>
      </c>
      <c r="G17" s="141"/>
      <c r="H17" s="42">
        <f t="shared" si="1"/>
        <v>0</v>
      </c>
      <c r="I17" s="118"/>
      <c r="J17" s="842">
        <f t="shared" si="4"/>
        <v>0</v>
      </c>
      <c r="K17" s="118"/>
      <c r="L17" s="42">
        <f t="shared" si="5"/>
        <v>0</v>
      </c>
      <c r="M17" s="42"/>
      <c r="N17" s="842">
        <f t="shared" si="6"/>
        <v>0</v>
      </c>
      <c r="O17" s="42">
        <f t="shared" si="7"/>
        <v>43290</v>
      </c>
      <c r="P17" s="42">
        <f t="shared" si="8"/>
        <v>519480</v>
      </c>
      <c r="Q17" s="43"/>
      <c r="R17" s="10"/>
      <c r="S17" s="10"/>
      <c r="T17" s="10"/>
      <c r="U17" s="10"/>
      <c r="V17" s="10"/>
      <c r="W17" s="10"/>
      <c r="X17" s="10"/>
      <c r="Y17" s="10"/>
    </row>
    <row r="18" spans="1:25" s="44" customFormat="1" ht="12.75">
      <c r="A18" s="144">
        <v>9</v>
      </c>
      <c r="B18" s="145" t="s">
        <v>89</v>
      </c>
      <c r="C18" s="140">
        <f t="shared" si="2"/>
        <v>4.32</v>
      </c>
      <c r="D18" s="42">
        <f t="shared" si="9"/>
        <v>5616000</v>
      </c>
      <c r="E18" s="146">
        <v>4.32</v>
      </c>
      <c r="F18" s="42">
        <f t="shared" si="3"/>
        <v>5616000</v>
      </c>
      <c r="G18" s="141"/>
      <c r="H18" s="42">
        <f t="shared" si="1"/>
        <v>0</v>
      </c>
      <c r="I18" s="118"/>
      <c r="J18" s="842">
        <f t="shared" si="4"/>
        <v>0</v>
      </c>
      <c r="K18" s="118"/>
      <c r="L18" s="42">
        <f t="shared" si="5"/>
        <v>0</v>
      </c>
      <c r="M18" s="42"/>
      <c r="N18" s="842">
        <f t="shared" si="6"/>
        <v>0</v>
      </c>
      <c r="O18" s="42">
        <f t="shared" si="7"/>
        <v>56160</v>
      </c>
      <c r="P18" s="42">
        <f t="shared" si="8"/>
        <v>673920</v>
      </c>
      <c r="Q18" s="43"/>
      <c r="R18" s="10"/>
      <c r="S18" s="10"/>
      <c r="T18" s="10"/>
      <c r="U18" s="10"/>
      <c r="V18" s="10"/>
      <c r="W18" s="10"/>
      <c r="X18" s="10"/>
      <c r="Y18" s="10"/>
    </row>
    <row r="19" spans="1:25" s="44" customFormat="1" ht="12.75">
      <c r="A19" s="144">
        <v>10</v>
      </c>
      <c r="B19" s="145" t="s">
        <v>90</v>
      </c>
      <c r="C19" s="140">
        <f t="shared" si="2"/>
        <v>4.32</v>
      </c>
      <c r="D19" s="42">
        <f t="shared" si="9"/>
        <v>5616000</v>
      </c>
      <c r="E19" s="146">
        <v>4.32</v>
      </c>
      <c r="F19" s="42">
        <f t="shared" si="3"/>
        <v>5616000</v>
      </c>
      <c r="G19" s="141"/>
      <c r="H19" s="42">
        <f t="shared" si="1"/>
        <v>0</v>
      </c>
      <c r="I19" s="118"/>
      <c r="J19" s="842">
        <f t="shared" si="4"/>
        <v>0</v>
      </c>
      <c r="K19" s="118"/>
      <c r="L19" s="42">
        <f t="shared" si="5"/>
        <v>0</v>
      </c>
      <c r="M19" s="42"/>
      <c r="N19" s="842">
        <f t="shared" si="6"/>
        <v>0</v>
      </c>
      <c r="O19" s="42">
        <f t="shared" si="7"/>
        <v>56160</v>
      </c>
      <c r="P19" s="42">
        <f t="shared" si="8"/>
        <v>673920</v>
      </c>
      <c r="Q19" s="43"/>
      <c r="R19" s="10"/>
      <c r="S19" s="10"/>
      <c r="T19" s="10"/>
      <c r="U19" s="10"/>
      <c r="V19" s="10"/>
      <c r="W19" s="10"/>
      <c r="X19" s="10"/>
      <c r="Y19" s="10"/>
    </row>
    <row r="20" spans="1:25" s="44" customFormat="1" ht="12.75">
      <c r="A20" s="144">
        <v>11</v>
      </c>
      <c r="B20" s="145" t="s">
        <v>91</v>
      </c>
      <c r="C20" s="140">
        <f t="shared" si="2"/>
        <v>3.33</v>
      </c>
      <c r="D20" s="42">
        <f t="shared" si="9"/>
        <v>4329000</v>
      </c>
      <c r="E20" s="147">
        <v>3.33</v>
      </c>
      <c r="F20" s="42">
        <f t="shared" si="3"/>
        <v>4329000</v>
      </c>
      <c r="G20" s="141"/>
      <c r="H20" s="42">
        <f t="shared" si="1"/>
        <v>0</v>
      </c>
      <c r="I20" s="118"/>
      <c r="J20" s="842">
        <f t="shared" si="4"/>
        <v>0</v>
      </c>
      <c r="K20" s="118"/>
      <c r="L20" s="42">
        <f t="shared" si="5"/>
        <v>0</v>
      </c>
      <c r="M20" s="42"/>
      <c r="N20" s="842">
        <f t="shared" si="6"/>
        <v>0</v>
      </c>
      <c r="O20" s="42">
        <f t="shared" si="7"/>
        <v>43290</v>
      </c>
      <c r="P20" s="42">
        <f t="shared" si="8"/>
        <v>519480</v>
      </c>
      <c r="Q20" s="43"/>
      <c r="R20" s="10"/>
      <c r="S20" s="10"/>
      <c r="T20" s="10"/>
      <c r="U20" s="10"/>
      <c r="V20" s="10"/>
      <c r="W20" s="10"/>
      <c r="X20" s="10"/>
      <c r="Y20" s="10"/>
    </row>
    <row r="21" spans="1:25" s="44" customFormat="1" ht="12.75">
      <c r="A21" s="144">
        <v>12</v>
      </c>
      <c r="B21" s="145" t="s">
        <v>92</v>
      </c>
      <c r="C21" s="140">
        <f t="shared" si="2"/>
        <v>3</v>
      </c>
      <c r="D21" s="42">
        <f t="shared" si="9"/>
        <v>3900000</v>
      </c>
      <c r="E21" s="147">
        <v>3</v>
      </c>
      <c r="F21" s="42">
        <f t="shared" si="3"/>
        <v>3900000</v>
      </c>
      <c r="G21" s="141"/>
      <c r="H21" s="42">
        <f t="shared" si="1"/>
        <v>0</v>
      </c>
      <c r="I21" s="118"/>
      <c r="J21" s="842">
        <f t="shared" si="4"/>
        <v>0</v>
      </c>
      <c r="K21" s="118"/>
      <c r="L21" s="42">
        <f t="shared" si="5"/>
        <v>0</v>
      </c>
      <c r="M21" s="42"/>
      <c r="N21" s="842">
        <f t="shared" si="6"/>
        <v>0</v>
      </c>
      <c r="O21" s="42">
        <f t="shared" si="7"/>
        <v>39000</v>
      </c>
      <c r="P21" s="42">
        <f t="shared" si="8"/>
        <v>468000</v>
      </c>
      <c r="Q21" s="43"/>
      <c r="R21" s="10"/>
      <c r="S21" s="10"/>
      <c r="T21" s="10"/>
      <c r="U21" s="10"/>
      <c r="V21" s="10"/>
      <c r="W21" s="10"/>
      <c r="X21" s="10"/>
      <c r="Y21" s="10"/>
    </row>
    <row r="22" spans="1:25" s="44" customFormat="1" ht="12.75">
      <c r="A22" s="144">
        <v>13</v>
      </c>
      <c r="B22" s="145" t="s">
        <v>93</v>
      </c>
      <c r="C22" s="140">
        <f t="shared" si="2"/>
        <v>2.34</v>
      </c>
      <c r="D22" s="42">
        <f t="shared" si="9"/>
        <v>3042000</v>
      </c>
      <c r="E22" s="146">
        <v>2.34</v>
      </c>
      <c r="F22" s="42">
        <f t="shared" si="3"/>
        <v>3042000</v>
      </c>
      <c r="G22" s="141"/>
      <c r="H22" s="42">
        <f t="shared" si="1"/>
        <v>0</v>
      </c>
      <c r="I22" s="118"/>
      <c r="J22" s="842">
        <f t="shared" si="4"/>
        <v>0</v>
      </c>
      <c r="K22" s="118"/>
      <c r="L22" s="42">
        <f t="shared" si="5"/>
        <v>0</v>
      </c>
      <c r="M22" s="42"/>
      <c r="N22" s="842">
        <f t="shared" si="6"/>
        <v>0</v>
      </c>
      <c r="O22" s="42">
        <f t="shared" si="7"/>
        <v>30420</v>
      </c>
      <c r="P22" s="42">
        <f t="shared" si="8"/>
        <v>365040</v>
      </c>
      <c r="Q22" s="43"/>
      <c r="R22" s="10"/>
      <c r="S22" s="10"/>
      <c r="T22" s="10"/>
      <c r="U22" s="10"/>
      <c r="V22" s="10"/>
      <c r="W22" s="10"/>
      <c r="X22" s="10"/>
      <c r="Y22" s="10"/>
    </row>
    <row r="23" spans="1:25" s="44" customFormat="1" ht="12.75">
      <c r="A23" s="144">
        <v>14</v>
      </c>
      <c r="B23" s="145" t="s">
        <v>94</v>
      </c>
      <c r="C23" s="140">
        <f t="shared" si="2"/>
        <v>3.33</v>
      </c>
      <c r="D23" s="42">
        <f t="shared" si="9"/>
        <v>4329000</v>
      </c>
      <c r="E23" s="146">
        <v>3.33</v>
      </c>
      <c r="F23" s="42">
        <f t="shared" si="3"/>
        <v>4329000</v>
      </c>
      <c r="G23" s="141"/>
      <c r="H23" s="42">
        <f t="shared" si="1"/>
        <v>0</v>
      </c>
      <c r="I23" s="118"/>
      <c r="J23" s="842">
        <f t="shared" si="4"/>
        <v>0</v>
      </c>
      <c r="K23" s="118"/>
      <c r="L23" s="42">
        <f t="shared" si="5"/>
        <v>0</v>
      </c>
      <c r="M23" s="42"/>
      <c r="N23" s="842">
        <f t="shared" si="6"/>
        <v>0</v>
      </c>
      <c r="O23" s="42">
        <f t="shared" si="7"/>
        <v>43290</v>
      </c>
      <c r="P23" s="42">
        <f t="shared" si="8"/>
        <v>519480</v>
      </c>
      <c r="Q23" s="43"/>
      <c r="R23" s="10"/>
      <c r="S23" s="10"/>
      <c r="T23" s="10"/>
      <c r="U23" s="10"/>
      <c r="V23" s="10"/>
      <c r="W23" s="10"/>
      <c r="X23" s="10"/>
      <c r="Y23" s="10"/>
    </row>
    <row r="24" spans="1:25" s="44" customFormat="1" ht="12.75">
      <c r="A24" s="144">
        <v>15</v>
      </c>
      <c r="B24" s="145" t="s">
        <v>95</v>
      </c>
      <c r="C24" s="140">
        <f t="shared" si="2"/>
        <v>3.63</v>
      </c>
      <c r="D24" s="42">
        <f t="shared" si="9"/>
        <v>4719000</v>
      </c>
      <c r="E24" s="146">
        <v>3.63</v>
      </c>
      <c r="F24" s="42">
        <f t="shared" si="3"/>
        <v>4719000</v>
      </c>
      <c r="G24" s="141"/>
      <c r="H24" s="42">
        <f t="shared" si="1"/>
        <v>0</v>
      </c>
      <c r="I24" s="118"/>
      <c r="J24" s="842">
        <f t="shared" si="4"/>
        <v>0</v>
      </c>
      <c r="K24" s="118"/>
      <c r="L24" s="42">
        <f t="shared" si="5"/>
        <v>0</v>
      </c>
      <c r="M24" s="42"/>
      <c r="N24" s="842">
        <f t="shared" si="6"/>
        <v>0</v>
      </c>
      <c r="O24" s="42">
        <f t="shared" si="7"/>
        <v>47190</v>
      </c>
      <c r="P24" s="42">
        <f t="shared" si="8"/>
        <v>566280</v>
      </c>
      <c r="Q24" s="43"/>
      <c r="R24" s="10"/>
      <c r="S24" s="10"/>
      <c r="T24" s="10"/>
      <c r="U24" s="10"/>
      <c r="V24" s="10"/>
      <c r="W24" s="10"/>
      <c r="X24" s="10"/>
      <c r="Y24" s="10"/>
    </row>
    <row r="25" spans="1:25" s="44" customFormat="1" ht="12.75">
      <c r="A25" s="144">
        <v>16</v>
      </c>
      <c r="B25" s="148" t="s">
        <v>96</v>
      </c>
      <c r="C25" s="140">
        <f t="shared" si="2"/>
        <v>5.23</v>
      </c>
      <c r="D25" s="42">
        <f t="shared" si="9"/>
        <v>6799000.000000001</v>
      </c>
      <c r="E25" s="146">
        <v>4.98</v>
      </c>
      <c r="F25" s="42">
        <f t="shared" si="3"/>
        <v>6474000.000000001</v>
      </c>
      <c r="G25" s="141">
        <f>I25+K25+M25</f>
        <v>0.25</v>
      </c>
      <c r="H25" s="42">
        <f t="shared" si="1"/>
        <v>325000</v>
      </c>
      <c r="I25" s="118"/>
      <c r="J25" s="842">
        <f t="shared" si="4"/>
        <v>0</v>
      </c>
      <c r="K25" s="120">
        <v>0.25</v>
      </c>
      <c r="L25" s="42">
        <f t="shared" si="5"/>
        <v>325000</v>
      </c>
      <c r="M25" s="42"/>
      <c r="N25" s="842">
        <f t="shared" si="6"/>
        <v>0</v>
      </c>
      <c r="O25" s="42">
        <f t="shared" si="7"/>
        <v>67990.00000000001</v>
      </c>
      <c r="P25" s="42">
        <f t="shared" si="8"/>
        <v>815880.0000000002</v>
      </c>
      <c r="Q25" s="43"/>
      <c r="R25" s="10"/>
      <c r="S25" s="10"/>
      <c r="T25" s="10"/>
      <c r="U25" s="10"/>
      <c r="V25" s="10"/>
      <c r="W25" s="10"/>
      <c r="X25" s="10"/>
      <c r="Y25" s="10"/>
    </row>
    <row r="26" spans="1:25" s="44" customFormat="1" ht="12.75">
      <c r="A26" s="144">
        <v>17</v>
      </c>
      <c r="B26" s="145" t="s">
        <v>97</v>
      </c>
      <c r="C26" s="140">
        <f t="shared" si="2"/>
        <v>2.34</v>
      </c>
      <c r="D26" s="42">
        <f t="shared" si="9"/>
        <v>3042000</v>
      </c>
      <c r="E26" s="146">
        <v>2.34</v>
      </c>
      <c r="F26" s="42">
        <f t="shared" si="3"/>
        <v>3042000</v>
      </c>
      <c r="G26" s="141"/>
      <c r="H26" s="42">
        <f t="shared" si="1"/>
        <v>0</v>
      </c>
      <c r="I26" s="118"/>
      <c r="J26" s="842">
        <f t="shared" si="4"/>
        <v>0</v>
      </c>
      <c r="K26" s="118"/>
      <c r="L26" s="42">
        <f t="shared" si="5"/>
        <v>0</v>
      </c>
      <c r="M26" s="42"/>
      <c r="N26" s="842">
        <f t="shared" si="6"/>
        <v>0</v>
      </c>
      <c r="O26" s="42">
        <f t="shared" si="7"/>
        <v>30420</v>
      </c>
      <c r="P26" s="42">
        <f t="shared" si="8"/>
        <v>365040</v>
      </c>
      <c r="Q26" s="43"/>
      <c r="R26" s="10"/>
      <c r="S26" s="10"/>
      <c r="T26" s="10"/>
      <c r="U26" s="10"/>
      <c r="V26" s="10"/>
      <c r="W26" s="10"/>
      <c r="X26" s="10"/>
      <c r="Y26" s="10"/>
    </row>
    <row r="27" spans="1:25" s="44" customFormat="1" ht="12.75">
      <c r="A27" s="144">
        <v>18</v>
      </c>
      <c r="B27" s="145" t="s">
        <v>98</v>
      </c>
      <c r="C27" s="140">
        <f t="shared" si="2"/>
        <v>3.9899999999999998</v>
      </c>
      <c r="D27" s="42">
        <f t="shared" si="9"/>
        <v>5187000</v>
      </c>
      <c r="E27" s="146">
        <v>3.63</v>
      </c>
      <c r="F27" s="42">
        <f t="shared" si="3"/>
        <v>4719000</v>
      </c>
      <c r="G27" s="141">
        <f>I27+K27+M27</f>
        <v>0.36</v>
      </c>
      <c r="H27" s="42">
        <f t="shared" si="1"/>
        <v>468000</v>
      </c>
      <c r="I27" s="118"/>
      <c r="J27" s="842">
        <f t="shared" si="4"/>
        <v>0</v>
      </c>
      <c r="K27" s="120">
        <v>0.36</v>
      </c>
      <c r="L27" s="42">
        <f t="shared" si="5"/>
        <v>468000</v>
      </c>
      <c r="M27" s="42"/>
      <c r="N27" s="842">
        <f t="shared" si="6"/>
        <v>0</v>
      </c>
      <c r="O27" s="42">
        <f t="shared" si="7"/>
        <v>51870</v>
      </c>
      <c r="P27" s="42">
        <f t="shared" si="8"/>
        <v>622440</v>
      </c>
      <c r="Q27" s="43"/>
      <c r="R27" s="10"/>
      <c r="S27" s="10"/>
      <c r="T27" s="10"/>
      <c r="U27" s="10"/>
      <c r="V27" s="10"/>
      <c r="W27" s="10"/>
      <c r="X27" s="10"/>
      <c r="Y27" s="10"/>
    </row>
    <row r="28" spans="1:25" s="44" customFormat="1" ht="12.75">
      <c r="A28" s="144">
        <v>19</v>
      </c>
      <c r="B28" s="145" t="s">
        <v>99</v>
      </c>
      <c r="C28" s="140">
        <f t="shared" si="2"/>
        <v>3.9899999999999998</v>
      </c>
      <c r="D28" s="42">
        <f t="shared" si="9"/>
        <v>5187000</v>
      </c>
      <c r="E28" s="146">
        <v>3.63</v>
      </c>
      <c r="F28" s="42">
        <f t="shared" si="3"/>
        <v>4719000</v>
      </c>
      <c r="G28" s="141">
        <f>I28+K28+M28</f>
        <v>0.36</v>
      </c>
      <c r="H28" s="42">
        <f t="shared" si="1"/>
        <v>468000</v>
      </c>
      <c r="I28" s="118"/>
      <c r="J28" s="842">
        <f t="shared" si="4"/>
        <v>0</v>
      </c>
      <c r="K28" s="120">
        <v>0.36</v>
      </c>
      <c r="L28" s="42">
        <f t="shared" si="5"/>
        <v>468000</v>
      </c>
      <c r="M28" s="42"/>
      <c r="N28" s="842">
        <f t="shared" si="6"/>
        <v>0</v>
      </c>
      <c r="O28" s="42">
        <f t="shared" si="7"/>
        <v>51870</v>
      </c>
      <c r="P28" s="42">
        <f t="shared" si="8"/>
        <v>622440</v>
      </c>
      <c r="Q28" s="43"/>
      <c r="R28" s="10"/>
      <c r="S28" s="10"/>
      <c r="T28" s="10"/>
      <c r="U28" s="10"/>
      <c r="V28" s="10"/>
      <c r="W28" s="10"/>
      <c r="X28" s="10"/>
      <c r="Y28" s="10"/>
    </row>
    <row r="29" spans="1:25" s="44" customFormat="1" ht="12.75">
      <c r="A29" s="144">
        <v>20</v>
      </c>
      <c r="B29" s="145" t="s">
        <v>111</v>
      </c>
      <c r="C29" s="140">
        <f aca="true" t="shared" si="10" ref="C29:D31">E29+G29</f>
        <v>2.67</v>
      </c>
      <c r="D29" s="42">
        <f t="shared" si="10"/>
        <v>3471000</v>
      </c>
      <c r="E29" s="146">
        <v>2.67</v>
      </c>
      <c r="F29" s="42">
        <f t="shared" si="3"/>
        <v>3471000</v>
      </c>
      <c r="G29" s="141"/>
      <c r="H29" s="42">
        <f>J29+L29+N29</f>
        <v>0</v>
      </c>
      <c r="I29" s="118"/>
      <c r="J29" s="842">
        <f t="shared" si="4"/>
        <v>0</v>
      </c>
      <c r="K29" s="120"/>
      <c r="L29" s="42">
        <f t="shared" si="5"/>
        <v>0</v>
      </c>
      <c r="M29" s="42"/>
      <c r="N29" s="842">
        <f t="shared" si="6"/>
        <v>0</v>
      </c>
      <c r="O29" s="42">
        <f>D29*1%</f>
        <v>34710</v>
      </c>
      <c r="P29" s="42">
        <f t="shared" si="8"/>
        <v>416520</v>
      </c>
      <c r="Q29" s="43"/>
      <c r="R29" s="10"/>
      <c r="S29" s="10"/>
      <c r="T29" s="10"/>
      <c r="U29" s="10"/>
      <c r="V29" s="10"/>
      <c r="W29" s="10"/>
      <c r="X29" s="10"/>
      <c r="Y29" s="10"/>
    </row>
    <row r="30" spans="1:25" s="44" customFormat="1" ht="12.75">
      <c r="A30" s="144">
        <v>21</v>
      </c>
      <c r="B30" s="145" t="s">
        <v>110</v>
      </c>
      <c r="C30" s="140">
        <f t="shared" si="10"/>
        <v>2.34</v>
      </c>
      <c r="D30" s="42">
        <f t="shared" si="10"/>
        <v>3042000</v>
      </c>
      <c r="E30" s="146">
        <v>2.34</v>
      </c>
      <c r="F30" s="42">
        <f t="shared" si="3"/>
        <v>3042000</v>
      </c>
      <c r="G30" s="141"/>
      <c r="H30" s="42">
        <f>J30+L30+N30</f>
        <v>0</v>
      </c>
      <c r="I30" s="118"/>
      <c r="J30" s="842">
        <f t="shared" si="4"/>
        <v>0</v>
      </c>
      <c r="K30" s="120"/>
      <c r="L30" s="42">
        <f t="shared" si="5"/>
        <v>0</v>
      </c>
      <c r="M30" s="42"/>
      <c r="N30" s="842">
        <f t="shared" si="6"/>
        <v>0</v>
      </c>
      <c r="O30" s="42">
        <f>D30*1%</f>
        <v>30420</v>
      </c>
      <c r="P30" s="42">
        <f t="shared" si="8"/>
        <v>365040</v>
      </c>
      <c r="Q30" s="43"/>
      <c r="R30" s="10"/>
      <c r="S30" s="10"/>
      <c r="T30" s="10"/>
      <c r="U30" s="10"/>
      <c r="V30" s="10"/>
      <c r="W30" s="10"/>
      <c r="X30" s="10"/>
      <c r="Y30" s="10"/>
    </row>
    <row r="31" spans="1:25" s="44" customFormat="1" ht="12.75">
      <c r="A31" s="144">
        <v>22</v>
      </c>
      <c r="B31" s="145" t="s">
        <v>112</v>
      </c>
      <c r="C31" s="140">
        <f t="shared" si="10"/>
        <v>3.66</v>
      </c>
      <c r="D31" s="42">
        <f t="shared" si="10"/>
        <v>4758000</v>
      </c>
      <c r="E31" s="146">
        <v>3.66</v>
      </c>
      <c r="F31" s="42">
        <f t="shared" si="3"/>
        <v>4758000</v>
      </c>
      <c r="G31" s="141"/>
      <c r="H31" s="42">
        <f>J31+L31+N31</f>
        <v>0</v>
      </c>
      <c r="I31" s="120"/>
      <c r="J31" s="842">
        <f t="shared" si="4"/>
        <v>0</v>
      </c>
      <c r="K31" s="118"/>
      <c r="L31" s="42">
        <f t="shared" si="5"/>
        <v>0</v>
      </c>
      <c r="M31" s="42"/>
      <c r="N31" s="842">
        <f t="shared" si="6"/>
        <v>0</v>
      </c>
      <c r="O31" s="42">
        <f>D31*1%</f>
        <v>47580</v>
      </c>
      <c r="P31" s="42">
        <f t="shared" si="8"/>
        <v>570960</v>
      </c>
      <c r="Q31" s="43"/>
      <c r="R31" s="10"/>
      <c r="S31" s="10"/>
      <c r="T31" s="10"/>
      <c r="U31" s="10"/>
      <c r="V31" s="10"/>
      <c r="W31" s="10"/>
      <c r="X31" s="10"/>
      <c r="Y31" s="10"/>
    </row>
    <row r="32" spans="1:25" s="44" customFormat="1" ht="12.75">
      <c r="A32" s="144">
        <v>23</v>
      </c>
      <c r="B32" s="145" t="s">
        <v>100</v>
      </c>
      <c r="C32" s="140">
        <f t="shared" si="2"/>
        <v>2.37</v>
      </c>
      <c r="D32" s="42">
        <f t="shared" si="9"/>
        <v>3081000</v>
      </c>
      <c r="E32" s="146">
        <v>2.37</v>
      </c>
      <c r="F32" s="42">
        <f t="shared" si="3"/>
        <v>3081000</v>
      </c>
      <c r="G32" s="141"/>
      <c r="H32" s="42">
        <f t="shared" si="1"/>
        <v>0</v>
      </c>
      <c r="I32" s="118"/>
      <c r="J32" s="842">
        <f t="shared" si="4"/>
        <v>0</v>
      </c>
      <c r="K32" s="118"/>
      <c r="L32" s="42">
        <f t="shared" si="5"/>
        <v>0</v>
      </c>
      <c r="M32" s="42"/>
      <c r="N32" s="842">
        <f t="shared" si="6"/>
        <v>0</v>
      </c>
      <c r="O32" s="42">
        <f t="shared" si="7"/>
        <v>30810</v>
      </c>
      <c r="P32" s="42">
        <f t="shared" si="8"/>
        <v>369720</v>
      </c>
      <c r="Q32" s="43"/>
      <c r="R32" s="10"/>
      <c r="S32" s="10"/>
      <c r="T32" s="10"/>
      <c r="U32" s="10"/>
      <c r="V32" s="10"/>
      <c r="W32" s="10"/>
      <c r="X32" s="10"/>
      <c r="Y32" s="10"/>
    </row>
    <row r="33" spans="1:25" s="788" customFormat="1" ht="12.75">
      <c r="A33" s="783" t="s">
        <v>49</v>
      </c>
      <c r="B33" s="774" t="s">
        <v>368</v>
      </c>
      <c r="C33" s="785">
        <f>SUM(C34:C35)</f>
        <v>6.66</v>
      </c>
      <c r="D33" s="784">
        <f>SUM(D34:D35)</f>
        <v>8658000</v>
      </c>
      <c r="E33" s="785">
        <f>SUM(E34:E35)</f>
        <v>6.3</v>
      </c>
      <c r="F33" s="784">
        <f aca="true" t="shared" si="11" ref="F33:P33">SUM(F34:F35)</f>
        <v>8190000</v>
      </c>
      <c r="G33" s="785">
        <f t="shared" si="11"/>
        <v>0.36</v>
      </c>
      <c r="H33" s="784">
        <f t="shared" si="11"/>
        <v>468000</v>
      </c>
      <c r="I33" s="790">
        <f>SUM(I34:I35)</f>
        <v>0</v>
      </c>
      <c r="J33" s="790">
        <f t="shared" si="11"/>
        <v>0</v>
      </c>
      <c r="K33" s="785">
        <f t="shared" si="11"/>
        <v>0.36</v>
      </c>
      <c r="L33" s="784">
        <f t="shared" si="11"/>
        <v>468000</v>
      </c>
      <c r="M33" s="790">
        <f>SUM(M34:M35)</f>
        <v>0</v>
      </c>
      <c r="N33" s="790">
        <f t="shared" si="11"/>
        <v>0</v>
      </c>
      <c r="O33" s="784">
        <f t="shared" si="11"/>
        <v>86580</v>
      </c>
      <c r="P33" s="784">
        <f t="shared" si="11"/>
        <v>1038960</v>
      </c>
      <c r="Q33" s="786"/>
      <c r="R33" s="787"/>
      <c r="S33" s="787"/>
      <c r="T33" s="787"/>
      <c r="U33" s="787"/>
      <c r="V33" s="787"/>
      <c r="W33" s="787"/>
      <c r="X33" s="787"/>
      <c r="Y33" s="787"/>
    </row>
    <row r="34" spans="1:25" s="44" customFormat="1" ht="12.75">
      <c r="A34" s="115">
        <v>24</v>
      </c>
      <c r="B34" s="145" t="s">
        <v>370</v>
      </c>
      <c r="C34" s="140">
        <f>E34+G34</f>
        <v>3.9899999999999998</v>
      </c>
      <c r="D34" s="42">
        <f>F34+H34</f>
        <v>5187000</v>
      </c>
      <c r="E34" s="146">
        <v>3.63</v>
      </c>
      <c r="F34" s="42">
        <f t="shared" si="3"/>
        <v>4719000</v>
      </c>
      <c r="G34" s="141">
        <f>I34+K34+M34</f>
        <v>0.36</v>
      </c>
      <c r="H34" s="42">
        <f>J34+L34+N34</f>
        <v>468000</v>
      </c>
      <c r="I34" s="118"/>
      <c r="J34" s="842">
        <f t="shared" si="4"/>
        <v>0</v>
      </c>
      <c r="K34" s="120">
        <v>0.36</v>
      </c>
      <c r="L34" s="42">
        <f t="shared" si="5"/>
        <v>468000</v>
      </c>
      <c r="M34" s="42"/>
      <c r="N34" s="42"/>
      <c r="O34" s="42">
        <f>D34*1%</f>
        <v>51870</v>
      </c>
      <c r="P34" s="42">
        <f t="shared" si="8"/>
        <v>622440</v>
      </c>
      <c r="Q34" s="43"/>
      <c r="R34" s="10"/>
      <c r="S34" s="10"/>
      <c r="T34" s="10"/>
      <c r="U34" s="10"/>
      <c r="V34" s="10"/>
      <c r="W34" s="10"/>
      <c r="X34" s="10"/>
      <c r="Y34" s="10"/>
    </row>
    <row r="35" spans="1:25" s="44" customFormat="1" ht="12.75">
      <c r="A35" s="115">
        <v>25</v>
      </c>
      <c r="B35" s="145" t="s">
        <v>371</v>
      </c>
      <c r="C35" s="140">
        <f>E35+G35</f>
        <v>2.67</v>
      </c>
      <c r="D35" s="42">
        <f>F35+H35</f>
        <v>3471000</v>
      </c>
      <c r="E35" s="146">
        <v>2.67</v>
      </c>
      <c r="F35" s="42">
        <f t="shared" si="3"/>
        <v>3471000</v>
      </c>
      <c r="G35" s="141"/>
      <c r="H35" s="42">
        <f>J35+L35+N35</f>
        <v>0</v>
      </c>
      <c r="I35" s="120"/>
      <c r="J35" s="842">
        <f t="shared" si="4"/>
        <v>0</v>
      </c>
      <c r="K35" s="118"/>
      <c r="L35" s="42">
        <f t="shared" si="5"/>
        <v>0</v>
      </c>
      <c r="M35" s="42"/>
      <c r="N35" s="42"/>
      <c r="O35" s="42">
        <f>D35*1%</f>
        <v>34710</v>
      </c>
      <c r="P35" s="42">
        <f t="shared" si="8"/>
        <v>416520</v>
      </c>
      <c r="Q35" s="43"/>
      <c r="R35" s="10"/>
      <c r="S35" s="10"/>
      <c r="T35" s="10"/>
      <c r="U35" s="10"/>
      <c r="V35" s="10"/>
      <c r="W35" s="10"/>
      <c r="X35" s="10"/>
      <c r="Y35" s="10"/>
    </row>
    <row r="36" spans="1:25" s="50" customFormat="1" ht="12.75">
      <c r="A36" s="45"/>
      <c r="B36" s="188" t="s">
        <v>7</v>
      </c>
      <c r="C36" s="46">
        <f>SUM(C10:C32)</f>
        <v>83.21</v>
      </c>
      <c r="D36" s="47">
        <f>D9+D33</f>
        <v>116831000</v>
      </c>
      <c r="E36" s="46">
        <f>E9+E33</f>
        <v>87.09</v>
      </c>
      <c r="F36" s="47">
        <f aca="true" t="shared" si="12" ref="F36:P36">F9+F33</f>
        <v>113217000</v>
      </c>
      <c r="G36" s="46">
        <f t="shared" si="12"/>
        <v>2.78</v>
      </c>
      <c r="H36" s="47">
        <f t="shared" si="12"/>
        <v>3614000</v>
      </c>
      <c r="I36" s="46">
        <f t="shared" si="12"/>
        <v>0.7</v>
      </c>
      <c r="J36" s="47">
        <f t="shared" si="12"/>
        <v>910000</v>
      </c>
      <c r="K36" s="46">
        <f>K9+K33</f>
        <v>2.0799999999999996</v>
      </c>
      <c r="L36" s="47">
        <f t="shared" si="12"/>
        <v>2704000</v>
      </c>
      <c r="M36" s="791">
        <f t="shared" si="12"/>
        <v>0</v>
      </c>
      <c r="N36" s="47">
        <f t="shared" si="12"/>
        <v>0</v>
      </c>
      <c r="O36" s="47">
        <f t="shared" si="12"/>
        <v>1168310</v>
      </c>
      <c r="P36" s="47">
        <f t="shared" si="12"/>
        <v>14019720</v>
      </c>
      <c r="Q36" s="48"/>
      <c r="R36" s="49"/>
      <c r="S36" s="49"/>
      <c r="T36" s="49"/>
      <c r="U36" s="49"/>
      <c r="V36" s="49"/>
      <c r="W36" s="49"/>
      <c r="X36" s="49"/>
      <c r="Y36" s="49"/>
    </row>
    <row r="37" spans="1:16" s="49" customFormat="1" ht="12.75">
      <c r="A37" s="198"/>
      <c r="B37" s="192"/>
      <c r="C37" s="199"/>
      <c r="D37" s="200"/>
      <c r="E37" s="199"/>
      <c r="F37" s="200"/>
      <c r="G37" s="199"/>
      <c r="H37" s="200"/>
      <c r="I37" s="199"/>
      <c r="J37" s="200"/>
      <c r="K37" s="199"/>
      <c r="L37" s="200"/>
      <c r="M37" s="199"/>
      <c r="N37" s="200"/>
      <c r="O37" s="200"/>
      <c r="P37" s="200"/>
    </row>
    <row r="38" spans="3:27" s="13" customFormat="1" ht="15" customHeight="1">
      <c r="C38" s="53"/>
      <c r="D38" s="53"/>
      <c r="F38" s="53"/>
      <c r="G38" s="53"/>
      <c r="H38" s="53"/>
      <c r="I38" s="53"/>
      <c r="J38" s="53"/>
      <c r="K38" s="994" t="s">
        <v>419</v>
      </c>
      <c r="L38" s="994"/>
      <c r="M38" s="994"/>
      <c r="N38" s="994"/>
      <c r="O38" s="994"/>
      <c r="P38" s="994"/>
      <c r="Q38" s="53"/>
      <c r="R38" s="53"/>
      <c r="S38" s="53"/>
      <c r="T38" s="53"/>
      <c r="U38" s="53"/>
      <c r="V38" s="982" t="s">
        <v>41</v>
      </c>
      <c r="W38" s="982"/>
      <c r="X38" s="982"/>
      <c r="Y38" s="982"/>
      <c r="Z38" s="982"/>
      <c r="AA38" s="982"/>
    </row>
    <row r="39" spans="2:27" s="149" customFormat="1" ht="15.75">
      <c r="B39" s="979" t="s">
        <v>42</v>
      </c>
      <c r="C39" s="979"/>
      <c r="D39" s="979"/>
      <c r="F39" s="979" t="s">
        <v>44</v>
      </c>
      <c r="G39" s="979"/>
      <c r="H39" s="979"/>
      <c r="I39" s="979"/>
      <c r="J39" s="150"/>
      <c r="K39" s="979" t="s">
        <v>37</v>
      </c>
      <c r="L39" s="979"/>
      <c r="M39" s="979"/>
      <c r="N39" s="979"/>
      <c r="O39" s="979"/>
      <c r="P39" s="979"/>
      <c r="Q39" s="151"/>
      <c r="R39" s="151"/>
      <c r="S39" s="151"/>
      <c r="T39" s="150"/>
      <c r="U39" s="150"/>
      <c r="V39" s="979" t="s">
        <v>14</v>
      </c>
      <c r="W39" s="979"/>
      <c r="X39" s="979"/>
      <c r="Y39" s="979"/>
      <c r="Z39" s="979"/>
      <c r="AA39" s="979"/>
    </row>
    <row r="40" spans="2:27" ht="12.75">
      <c r="B40" s="52"/>
      <c r="Q40" s="52"/>
      <c r="R40" s="52"/>
      <c r="S40" s="52"/>
      <c r="T40" s="52"/>
      <c r="U40" s="52"/>
      <c r="V40" s="52"/>
      <c r="W40" s="52"/>
      <c r="X40" s="52"/>
      <c r="Y40" s="52"/>
      <c r="Z40" s="52"/>
      <c r="AA40" s="52"/>
    </row>
    <row r="41" spans="17:27" ht="12.75">
      <c r="Q41" s="52"/>
      <c r="R41" s="52"/>
      <c r="S41" s="52"/>
      <c r="T41" s="52"/>
      <c r="U41" s="52"/>
      <c r="V41" s="52"/>
      <c r="W41" s="52"/>
      <c r="X41" s="52"/>
      <c r="Y41" s="52"/>
      <c r="Z41" s="52"/>
      <c r="AA41" s="52"/>
    </row>
    <row r="44" spans="2:9" ht="15.75">
      <c r="B44" s="979"/>
      <c r="C44" s="979"/>
      <c r="D44" s="979"/>
      <c r="E44" s="151"/>
      <c r="F44" s="979"/>
      <c r="G44" s="979"/>
      <c r="H44" s="979"/>
      <c r="I44" s="979"/>
    </row>
  </sheetData>
  <mergeCells count="24">
    <mergeCell ref="F44:I44"/>
    <mergeCell ref="F39:I39"/>
    <mergeCell ref="K38:P38"/>
    <mergeCell ref="R6:R7"/>
    <mergeCell ref="I6:J6"/>
    <mergeCell ref="K6:L6"/>
    <mergeCell ref="M6:N6"/>
    <mergeCell ref="O5:O7"/>
    <mergeCell ref="I5:N5"/>
    <mergeCell ref="B39:D39"/>
    <mergeCell ref="C5:D6"/>
    <mergeCell ref="E5:F6"/>
    <mergeCell ref="A5:A7"/>
    <mergeCell ref="B5:B7"/>
    <mergeCell ref="B44:D44"/>
    <mergeCell ref="V39:AA39"/>
    <mergeCell ref="K39:P39"/>
    <mergeCell ref="A2:P2"/>
    <mergeCell ref="A3:P3"/>
    <mergeCell ref="A4:P4"/>
    <mergeCell ref="V38:AA38"/>
    <mergeCell ref="P5:P7"/>
    <mergeCell ref="Q6:Q7"/>
    <mergeCell ref="G5:H6"/>
  </mergeCells>
  <printOptions horizontalCentered="1"/>
  <pageMargins left="0.25" right="0.25" top="0.25" bottom="0.25" header="0.511811023622047" footer="0.51181102362204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E32"/>
  <sheetViews>
    <sheetView workbookViewId="0" topLeftCell="A1">
      <selection activeCell="E10" sqref="E10"/>
    </sheetView>
  </sheetViews>
  <sheetFormatPr defaultColWidth="8.796875" defaultRowHeight="15"/>
  <cols>
    <col min="1" max="1" width="3.59765625" style="204" customWidth="1"/>
    <col min="2" max="2" width="32.5" style="204" customWidth="1"/>
    <col min="3" max="3" width="8.19921875" style="204" customWidth="1"/>
    <col min="4" max="4" width="17.59765625" style="204" customWidth="1"/>
    <col min="5" max="5" width="15.69921875" style="204" customWidth="1"/>
    <col min="6" max="6" width="13.59765625" style="204" customWidth="1"/>
    <col min="7" max="7" width="12.3984375" style="204" customWidth="1"/>
    <col min="8" max="16384" width="9" style="204" customWidth="1"/>
  </cols>
  <sheetData>
    <row r="1" spans="1:31" ht="15.75">
      <c r="A1" s="980" t="s">
        <v>423</v>
      </c>
      <c r="B1" s="980"/>
      <c r="C1" s="980"/>
      <c r="D1" s="980"/>
      <c r="E1" s="980"/>
      <c r="F1" s="980"/>
      <c r="G1" s="980"/>
      <c r="H1" s="197"/>
      <c r="I1" s="197"/>
      <c r="J1" s="202"/>
      <c r="K1" s="202"/>
      <c r="L1" s="202"/>
      <c r="M1" s="202"/>
      <c r="N1" s="202"/>
      <c r="O1" s="202"/>
      <c r="P1" s="202"/>
      <c r="Q1" s="202"/>
      <c r="R1" s="202"/>
      <c r="S1" s="202"/>
      <c r="T1" s="202"/>
      <c r="U1" s="202"/>
      <c r="V1" s="202"/>
      <c r="W1" s="202"/>
      <c r="X1" s="202"/>
      <c r="Y1" s="202"/>
      <c r="Z1" s="203"/>
      <c r="AA1" s="203"/>
      <c r="AB1" s="203"/>
      <c r="AC1" s="203"/>
      <c r="AD1" s="203"/>
      <c r="AE1" s="203"/>
    </row>
    <row r="2" spans="1:31" ht="15.75">
      <c r="A2" s="999" t="s">
        <v>365</v>
      </c>
      <c r="B2" s="999"/>
      <c r="C2" s="999"/>
      <c r="D2" s="999"/>
      <c r="E2" s="999"/>
      <c r="F2" s="999"/>
      <c r="G2" s="999"/>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31" ht="12" customHeight="1">
      <c r="A3" s="980"/>
      <c r="B3" s="980"/>
      <c r="C3" s="202"/>
      <c r="D3" s="202"/>
      <c r="E3" s="202"/>
      <c r="F3" s="202"/>
      <c r="G3" s="203" t="s">
        <v>114</v>
      </c>
      <c r="H3" s="203"/>
      <c r="I3" s="203"/>
      <c r="J3" s="202"/>
      <c r="K3" s="202"/>
      <c r="L3" s="202"/>
      <c r="M3" s="202"/>
      <c r="N3" s="202"/>
      <c r="O3" s="202"/>
      <c r="P3" s="202"/>
      <c r="Q3" s="202"/>
      <c r="R3" s="202"/>
      <c r="S3" s="202"/>
      <c r="T3" s="202"/>
      <c r="U3" s="202"/>
      <c r="V3" s="202"/>
      <c r="W3" s="202"/>
      <c r="X3" s="202"/>
      <c r="Y3" s="202"/>
      <c r="Z3" s="203"/>
      <c r="AA3" s="203"/>
      <c r="AB3" s="203"/>
      <c r="AC3" s="203"/>
      <c r="AD3" s="203"/>
      <c r="AE3" s="203"/>
    </row>
    <row r="4" spans="1:31" s="190" customFormat="1" ht="15.75" customHeight="1">
      <c r="A4" s="1000" t="s">
        <v>15</v>
      </c>
      <c r="B4" s="1000" t="s">
        <v>115</v>
      </c>
      <c r="C4" s="1001" t="s">
        <v>116</v>
      </c>
      <c r="D4" s="1000" t="s">
        <v>117</v>
      </c>
      <c r="E4" s="1000"/>
      <c r="F4" s="1000"/>
      <c r="G4" s="940" t="s">
        <v>166</v>
      </c>
      <c r="H4" s="189"/>
      <c r="I4" s="189"/>
      <c r="J4" s="206"/>
      <c r="K4" s="206"/>
      <c r="L4" s="206"/>
      <c r="M4" s="206"/>
      <c r="N4" s="206"/>
      <c r="O4" s="206"/>
      <c r="P4" s="206"/>
      <c r="Q4" s="206"/>
      <c r="R4" s="206"/>
      <c r="S4" s="206"/>
      <c r="T4" s="206"/>
      <c r="U4" s="206"/>
      <c r="V4" s="206"/>
      <c r="W4" s="206"/>
      <c r="X4" s="206"/>
      <c r="Y4" s="206"/>
      <c r="Z4" s="202"/>
      <c r="AA4" s="202"/>
      <c r="AB4" s="202"/>
      <c r="AC4" s="202"/>
      <c r="AD4" s="202"/>
      <c r="AE4" s="202"/>
    </row>
    <row r="5" spans="1:31" s="190" customFormat="1" ht="16.5" customHeight="1">
      <c r="A5" s="1000"/>
      <c r="B5" s="1000"/>
      <c r="C5" s="1001"/>
      <c r="D5" s="85" t="s">
        <v>118</v>
      </c>
      <c r="E5" s="85" t="s">
        <v>119</v>
      </c>
      <c r="F5" s="85" t="s">
        <v>120</v>
      </c>
      <c r="G5" s="940"/>
      <c r="H5" s="189"/>
      <c r="I5" s="189"/>
      <c r="J5" s="206"/>
      <c r="K5" s="206"/>
      <c r="L5" s="206"/>
      <c r="M5" s="206"/>
      <c r="N5" s="206"/>
      <c r="O5" s="206"/>
      <c r="P5" s="206"/>
      <c r="Q5" s="206"/>
      <c r="R5" s="206"/>
      <c r="S5" s="206"/>
      <c r="T5" s="206"/>
      <c r="U5" s="206"/>
      <c r="V5" s="206"/>
      <c r="W5" s="206"/>
      <c r="X5" s="206"/>
      <c r="Y5" s="206"/>
      <c r="Z5" s="189"/>
      <c r="AA5" s="189"/>
      <c r="AB5" s="189"/>
      <c r="AC5" s="189"/>
      <c r="AD5" s="189"/>
      <c r="AE5" s="189"/>
    </row>
    <row r="6" spans="1:31" s="190" customFormat="1" ht="31.5" customHeight="1">
      <c r="A6" s="1000"/>
      <c r="B6" s="1000"/>
      <c r="C6" s="1001"/>
      <c r="D6" s="207">
        <v>25000000</v>
      </c>
      <c r="E6" s="207">
        <v>24000000</v>
      </c>
      <c r="F6" s="207">
        <v>23000000</v>
      </c>
      <c r="G6" s="940"/>
      <c r="H6" s="189"/>
      <c r="I6" s="189"/>
      <c r="J6" s="206"/>
      <c r="K6" s="206"/>
      <c r="L6" s="206"/>
      <c r="M6" s="206"/>
      <c r="N6" s="206"/>
      <c r="O6" s="206"/>
      <c r="P6" s="206"/>
      <c r="Q6" s="206"/>
      <c r="R6" s="206"/>
      <c r="S6" s="206"/>
      <c r="T6" s="206"/>
      <c r="U6" s="206"/>
      <c r="V6" s="206"/>
      <c r="W6" s="206"/>
      <c r="X6" s="206"/>
      <c r="Y6" s="206"/>
      <c r="Z6" s="202"/>
      <c r="AA6" s="202"/>
      <c r="AB6" s="202"/>
      <c r="AC6" s="202"/>
      <c r="AD6" s="202"/>
      <c r="AE6" s="202"/>
    </row>
    <row r="7" spans="1:31" ht="15.75">
      <c r="A7" s="205" t="s">
        <v>12</v>
      </c>
      <c r="B7" s="205" t="s">
        <v>13</v>
      </c>
      <c r="C7" s="205" t="s">
        <v>51</v>
      </c>
      <c r="D7" s="205">
        <v>1</v>
      </c>
      <c r="E7" s="205">
        <v>2</v>
      </c>
      <c r="F7" s="205">
        <v>3</v>
      </c>
      <c r="G7" s="205">
        <v>4</v>
      </c>
      <c r="H7" s="202"/>
      <c r="I7" s="202"/>
      <c r="J7" s="202"/>
      <c r="K7" s="202"/>
      <c r="L7" s="202"/>
      <c r="M7" s="202"/>
      <c r="N7" s="202"/>
      <c r="O7" s="202"/>
      <c r="P7" s="202"/>
      <c r="Q7" s="202"/>
      <c r="R7" s="202"/>
      <c r="S7" s="202"/>
      <c r="T7" s="202"/>
      <c r="U7" s="202"/>
      <c r="V7" s="202"/>
      <c r="W7" s="202"/>
      <c r="X7" s="202"/>
      <c r="Y7" s="202"/>
      <c r="Z7" s="202"/>
      <c r="AA7" s="202"/>
      <c r="AB7" s="202"/>
      <c r="AC7" s="202"/>
      <c r="AD7" s="202"/>
      <c r="AE7" s="202"/>
    </row>
    <row r="8" spans="1:25" ht="15.75">
      <c r="A8" s="208"/>
      <c r="B8" s="209"/>
      <c r="C8" s="210"/>
      <c r="D8" s="210"/>
      <c r="E8" s="210"/>
      <c r="F8" s="210"/>
      <c r="G8" s="210"/>
      <c r="H8" s="211"/>
      <c r="I8" s="211"/>
      <c r="J8" s="212"/>
      <c r="K8" s="212"/>
      <c r="L8" s="212"/>
      <c r="M8" s="212"/>
      <c r="N8" s="212"/>
      <c r="O8" s="212"/>
      <c r="P8" s="212"/>
      <c r="Q8" s="212"/>
      <c r="R8" s="212"/>
      <c r="S8" s="212"/>
      <c r="T8" s="212"/>
      <c r="U8" s="212"/>
      <c r="V8" s="212"/>
      <c r="W8" s="212"/>
      <c r="X8" s="212"/>
      <c r="Y8" s="212"/>
    </row>
    <row r="9" spans="1:26" ht="15.75">
      <c r="A9" s="213"/>
      <c r="B9" s="214" t="s">
        <v>411</v>
      </c>
      <c r="C9" s="215">
        <f>SUM(C10:C22)</f>
        <v>33</v>
      </c>
      <c r="D9" s="215">
        <f>SUM(D10:D22)</f>
        <v>475000000</v>
      </c>
      <c r="E9" s="215">
        <f>SUM(E10:E22)</f>
        <v>336000000</v>
      </c>
      <c r="F9" s="215">
        <f>SUM(F10:F22)</f>
        <v>0</v>
      </c>
      <c r="G9" s="215">
        <f>SUM(G10:G22)</f>
        <v>811000000</v>
      </c>
      <c r="H9" s="211"/>
      <c r="I9" s="211"/>
      <c r="J9" s="212"/>
      <c r="K9" s="212"/>
      <c r="L9" s="212"/>
      <c r="M9" s="212"/>
      <c r="N9" s="212"/>
      <c r="O9" s="212"/>
      <c r="P9" s="212"/>
      <c r="Q9" s="212"/>
      <c r="R9" s="212"/>
      <c r="S9" s="212"/>
      <c r="T9" s="212"/>
      <c r="U9" s="212"/>
      <c r="V9" s="212"/>
      <c r="W9" s="212"/>
      <c r="X9" s="212"/>
      <c r="Y9" s="212"/>
      <c r="Z9" s="216"/>
    </row>
    <row r="10" spans="1:26" ht="15.75">
      <c r="A10" s="217" t="s">
        <v>121</v>
      </c>
      <c r="B10" s="218" t="s">
        <v>122</v>
      </c>
      <c r="C10" s="219">
        <v>33</v>
      </c>
      <c r="D10" s="215">
        <f>19*D6</f>
        <v>475000000</v>
      </c>
      <c r="E10" s="215">
        <f>E6*(C10-19)</f>
        <v>336000000</v>
      </c>
      <c r="F10" s="215"/>
      <c r="G10" s="215">
        <f>SUM(D10:F10)</f>
        <v>811000000</v>
      </c>
      <c r="H10" s="211"/>
      <c r="I10" s="211"/>
      <c r="J10" s="212"/>
      <c r="K10" s="212"/>
      <c r="L10" s="212"/>
      <c r="M10" s="212"/>
      <c r="N10" s="212"/>
      <c r="O10" s="212"/>
      <c r="P10" s="212"/>
      <c r="Q10" s="212"/>
      <c r="R10" s="212"/>
      <c r="S10" s="212"/>
      <c r="T10" s="212"/>
      <c r="U10" s="212"/>
      <c r="V10" s="212"/>
      <c r="W10" s="212"/>
      <c r="X10" s="212"/>
      <c r="Y10" s="212"/>
      <c r="Z10" s="191"/>
    </row>
    <row r="11" spans="1:25" ht="15.75">
      <c r="A11" s="217" t="s">
        <v>123</v>
      </c>
      <c r="B11" s="218" t="s">
        <v>412</v>
      </c>
      <c r="C11" s="219"/>
      <c r="D11" s="215"/>
      <c r="E11" s="215"/>
      <c r="F11" s="215"/>
      <c r="G11" s="215"/>
      <c r="H11" s="211"/>
      <c r="I11" s="211"/>
      <c r="J11" s="212"/>
      <c r="K11" s="212"/>
      <c r="L11" s="212"/>
      <c r="M11" s="212"/>
      <c r="N11" s="212"/>
      <c r="O11" s="212"/>
      <c r="P11" s="212"/>
      <c r="Q11" s="212"/>
      <c r="R11" s="212"/>
      <c r="S11" s="212"/>
      <c r="T11" s="212"/>
      <c r="U11" s="212"/>
      <c r="V11" s="212"/>
      <c r="W11" s="212"/>
      <c r="X11" s="212"/>
      <c r="Y11" s="212"/>
    </row>
    <row r="12" spans="1:25" ht="15.75">
      <c r="A12" s="217" t="s">
        <v>124</v>
      </c>
      <c r="B12" s="218" t="s">
        <v>413</v>
      </c>
      <c r="C12" s="219"/>
      <c r="D12" s="215"/>
      <c r="E12" s="215"/>
      <c r="F12" s="215"/>
      <c r="G12" s="215"/>
      <c r="H12" s="211"/>
      <c r="I12" s="211"/>
      <c r="J12" s="212"/>
      <c r="K12" s="212"/>
      <c r="L12" s="212"/>
      <c r="M12" s="212"/>
      <c r="N12" s="212"/>
      <c r="O12" s="212"/>
      <c r="P12" s="212"/>
      <c r="Q12" s="212"/>
      <c r="R12" s="212"/>
      <c r="S12" s="212"/>
      <c r="T12" s="212"/>
      <c r="U12" s="212"/>
      <c r="V12" s="212"/>
      <c r="W12" s="212"/>
      <c r="X12" s="212"/>
      <c r="Y12" s="212"/>
    </row>
    <row r="13" spans="1:25" ht="15.75">
      <c r="A13" s="217" t="s">
        <v>125</v>
      </c>
      <c r="B13" s="218" t="s">
        <v>414</v>
      </c>
      <c r="C13" s="219"/>
      <c r="D13" s="215"/>
      <c r="E13" s="215"/>
      <c r="F13" s="215"/>
      <c r="G13" s="215"/>
      <c r="H13" s="211"/>
      <c r="I13" s="211"/>
      <c r="J13" s="212"/>
      <c r="K13" s="212"/>
      <c r="L13" s="212"/>
      <c r="M13" s="212"/>
      <c r="N13" s="212"/>
      <c r="O13" s="212"/>
      <c r="P13" s="212"/>
      <c r="Q13" s="212"/>
      <c r="R13" s="212"/>
      <c r="S13" s="212"/>
      <c r="T13" s="212"/>
      <c r="U13" s="212"/>
      <c r="V13" s="212"/>
      <c r="W13" s="212"/>
      <c r="X13" s="212"/>
      <c r="Y13" s="212"/>
    </row>
    <row r="14" spans="1:25" ht="15.75">
      <c r="A14" s="217" t="s">
        <v>126</v>
      </c>
      <c r="B14" s="218" t="s">
        <v>415</v>
      </c>
      <c r="C14" s="219"/>
      <c r="D14" s="215"/>
      <c r="E14" s="215"/>
      <c r="F14" s="215"/>
      <c r="G14" s="215"/>
      <c r="H14" s="211"/>
      <c r="I14" s="211"/>
      <c r="J14" s="212"/>
      <c r="K14" s="212"/>
      <c r="L14" s="212"/>
      <c r="M14" s="212"/>
      <c r="N14" s="212"/>
      <c r="O14" s="212"/>
      <c r="P14" s="212"/>
      <c r="Q14" s="212"/>
      <c r="R14" s="212"/>
      <c r="S14" s="212"/>
      <c r="T14" s="212"/>
      <c r="U14" s="212"/>
      <c r="V14" s="212"/>
      <c r="W14" s="212"/>
      <c r="X14" s="212"/>
      <c r="Y14" s="212"/>
    </row>
    <row r="15" spans="1:25" ht="15.75">
      <c r="A15" s="217"/>
      <c r="B15" s="218" t="s">
        <v>416</v>
      </c>
      <c r="C15" s="219"/>
      <c r="D15" s="215"/>
      <c r="E15" s="215"/>
      <c r="F15" s="215"/>
      <c r="G15" s="215"/>
      <c r="H15" s="211"/>
      <c r="I15" s="211"/>
      <c r="J15" s="212"/>
      <c r="K15" s="212"/>
      <c r="L15" s="212"/>
      <c r="M15" s="212"/>
      <c r="N15" s="212"/>
      <c r="O15" s="212"/>
      <c r="P15" s="212"/>
      <c r="Q15" s="212"/>
      <c r="R15" s="212"/>
      <c r="S15" s="212"/>
      <c r="T15" s="212"/>
      <c r="U15" s="212"/>
      <c r="V15" s="212"/>
      <c r="W15" s="212"/>
      <c r="X15" s="212"/>
      <c r="Y15" s="212"/>
    </row>
    <row r="16" spans="1:25" ht="15.75">
      <c r="A16" s="217"/>
      <c r="B16" s="218"/>
      <c r="C16" s="219"/>
      <c r="D16" s="215"/>
      <c r="E16" s="215"/>
      <c r="F16" s="215"/>
      <c r="G16" s="215"/>
      <c r="H16" s="211"/>
      <c r="I16" s="211"/>
      <c r="J16" s="212"/>
      <c r="K16" s="212"/>
      <c r="L16" s="212"/>
      <c r="M16" s="212"/>
      <c r="N16" s="212"/>
      <c r="O16" s="212"/>
      <c r="P16" s="212"/>
      <c r="Q16" s="212"/>
      <c r="R16" s="212"/>
      <c r="S16" s="212"/>
      <c r="T16" s="212"/>
      <c r="U16" s="212"/>
      <c r="V16" s="212"/>
      <c r="W16" s="212"/>
      <c r="X16" s="212"/>
      <c r="Y16" s="212"/>
    </row>
    <row r="17" spans="1:25" ht="15.75">
      <c r="A17" s="217"/>
      <c r="B17" s="218"/>
      <c r="C17" s="219"/>
      <c r="D17" s="215"/>
      <c r="E17" s="215"/>
      <c r="F17" s="215"/>
      <c r="G17" s="215"/>
      <c r="H17" s="211"/>
      <c r="I17" s="211"/>
      <c r="J17" s="212"/>
      <c r="K17" s="212"/>
      <c r="L17" s="212"/>
      <c r="M17" s="212"/>
      <c r="N17" s="212"/>
      <c r="O17" s="212"/>
      <c r="P17" s="212"/>
      <c r="Q17" s="212"/>
      <c r="R17" s="212"/>
      <c r="S17" s="212"/>
      <c r="T17" s="212"/>
      <c r="U17" s="212"/>
      <c r="V17" s="212"/>
      <c r="W17" s="212"/>
      <c r="X17" s="212"/>
      <c r="Y17" s="212"/>
    </row>
    <row r="18" spans="1:25" ht="15.75">
      <c r="A18" s="217"/>
      <c r="B18" s="222"/>
      <c r="C18" s="219"/>
      <c r="D18" s="215"/>
      <c r="E18" s="215"/>
      <c r="F18" s="215"/>
      <c r="G18" s="215"/>
      <c r="H18" s="211"/>
      <c r="I18" s="211"/>
      <c r="J18" s="212"/>
      <c r="K18" s="212"/>
      <c r="L18" s="212"/>
      <c r="M18" s="212"/>
      <c r="N18" s="212"/>
      <c r="O18" s="212"/>
      <c r="P18" s="212"/>
      <c r="Q18" s="212"/>
      <c r="R18" s="212"/>
      <c r="S18" s="212"/>
      <c r="T18" s="212"/>
      <c r="U18" s="212"/>
      <c r="V18" s="212"/>
      <c r="W18" s="212"/>
      <c r="X18" s="212"/>
      <c r="Y18" s="212"/>
    </row>
    <row r="19" spans="1:25" ht="15.75">
      <c r="A19" s="217"/>
      <c r="B19" s="218"/>
      <c r="C19" s="219"/>
      <c r="D19" s="215"/>
      <c r="E19" s="215"/>
      <c r="F19" s="215"/>
      <c r="G19" s="215"/>
      <c r="H19" s="211"/>
      <c r="I19" s="211"/>
      <c r="J19" s="212"/>
      <c r="K19" s="212"/>
      <c r="L19" s="212"/>
      <c r="M19" s="212"/>
      <c r="N19" s="212"/>
      <c r="O19" s="212"/>
      <c r="P19" s="212"/>
      <c r="Q19" s="212"/>
      <c r="R19" s="212"/>
      <c r="S19" s="212"/>
      <c r="T19" s="212"/>
      <c r="U19" s="212"/>
      <c r="V19" s="212"/>
      <c r="W19" s="212"/>
      <c r="X19" s="212"/>
      <c r="Y19" s="212"/>
    </row>
    <row r="20" spans="1:25" ht="15.75">
      <c r="A20" s="217"/>
      <c r="B20" s="218"/>
      <c r="C20" s="219"/>
      <c r="D20" s="215"/>
      <c r="E20" s="215"/>
      <c r="F20" s="215"/>
      <c r="G20" s="215"/>
      <c r="H20" s="211"/>
      <c r="I20" s="211"/>
      <c r="J20" s="212"/>
      <c r="K20" s="212"/>
      <c r="L20" s="212"/>
      <c r="M20" s="212"/>
      <c r="N20" s="212"/>
      <c r="O20" s="212"/>
      <c r="P20" s="212"/>
      <c r="Q20" s="212"/>
      <c r="R20" s="212"/>
      <c r="S20" s="212"/>
      <c r="T20" s="212"/>
      <c r="U20" s="212"/>
      <c r="V20" s="212"/>
      <c r="W20" s="212"/>
      <c r="X20" s="212"/>
      <c r="Y20" s="212"/>
    </row>
    <row r="21" spans="1:25" ht="15.75">
      <c r="A21" s="217"/>
      <c r="B21" s="218"/>
      <c r="C21" s="219"/>
      <c r="D21" s="215"/>
      <c r="E21" s="215"/>
      <c r="F21" s="215"/>
      <c r="G21" s="215"/>
      <c r="H21" s="211"/>
      <c r="I21" s="211"/>
      <c r="J21" s="212"/>
      <c r="K21" s="212"/>
      <c r="L21" s="212"/>
      <c r="M21" s="212"/>
      <c r="N21" s="212"/>
      <c r="O21" s="212"/>
      <c r="P21" s="212"/>
      <c r="Q21" s="212"/>
      <c r="R21" s="212"/>
      <c r="S21" s="212"/>
      <c r="T21" s="212"/>
      <c r="U21" s="212"/>
      <c r="V21" s="212"/>
      <c r="W21" s="212"/>
      <c r="X21" s="212"/>
      <c r="Y21" s="212"/>
    </row>
    <row r="22" spans="1:25" ht="15.75">
      <c r="A22" s="217"/>
      <c r="B22" s="218"/>
      <c r="C22" s="219"/>
      <c r="D22" s="215"/>
      <c r="E22" s="215"/>
      <c r="F22" s="215"/>
      <c r="G22" s="215"/>
      <c r="H22" s="211"/>
      <c r="I22" s="211"/>
      <c r="J22" s="212"/>
      <c r="K22" s="212"/>
      <c r="L22" s="212"/>
      <c r="M22" s="212"/>
      <c r="N22" s="212"/>
      <c r="O22" s="212"/>
      <c r="P22" s="212"/>
      <c r="Q22" s="212"/>
      <c r="R22" s="212"/>
      <c r="S22" s="212"/>
      <c r="T22" s="212"/>
      <c r="U22" s="212"/>
      <c r="V22" s="212"/>
      <c r="W22" s="212"/>
      <c r="X22" s="212"/>
      <c r="Y22" s="212"/>
    </row>
    <row r="23" spans="1:25" ht="15.75">
      <c r="A23" s="221"/>
      <c r="B23" s="220"/>
      <c r="C23" s="210"/>
      <c r="D23" s="210"/>
      <c r="E23" s="210"/>
      <c r="F23" s="210"/>
      <c r="G23" s="210"/>
      <c r="H23" s="211"/>
      <c r="I23" s="211"/>
      <c r="J23" s="212"/>
      <c r="K23" s="212"/>
      <c r="L23" s="212"/>
      <c r="M23" s="212"/>
      <c r="N23" s="212"/>
      <c r="O23" s="212"/>
      <c r="P23" s="212"/>
      <c r="Q23" s="212"/>
      <c r="R23" s="212"/>
      <c r="S23" s="212"/>
      <c r="T23" s="212"/>
      <c r="U23" s="212"/>
      <c r="V23" s="212"/>
      <c r="W23" s="212"/>
      <c r="X23" s="212"/>
      <c r="Y23" s="212"/>
    </row>
    <row r="24" spans="1:25" ht="15.75">
      <c r="A24" s="224"/>
      <c r="B24" s="771"/>
      <c r="C24" s="212"/>
      <c r="D24" s="212"/>
      <c r="E24" s="772"/>
      <c r="F24" s="772"/>
      <c r="G24" s="772"/>
      <c r="H24" s="212"/>
      <c r="I24" s="212"/>
      <c r="J24" s="223"/>
      <c r="K24" s="212"/>
      <c r="L24" s="212"/>
      <c r="M24" s="212"/>
      <c r="N24" s="212"/>
      <c r="O24" s="212"/>
      <c r="P24" s="212"/>
      <c r="Q24" s="212"/>
      <c r="R24" s="212"/>
      <c r="S24" s="212"/>
      <c r="T24" s="212"/>
      <c r="U24" s="212"/>
      <c r="V24" s="212"/>
      <c r="W24" s="212"/>
      <c r="X24" s="212"/>
      <c r="Y24" s="212"/>
    </row>
    <row r="25" spans="1:25" ht="15.75">
      <c r="A25" s="191"/>
      <c r="B25" s="191"/>
      <c r="C25" s="224"/>
      <c r="D25" s="216"/>
      <c r="E25" s="1003" t="s">
        <v>417</v>
      </c>
      <c r="F25" s="1003"/>
      <c r="G25" s="1003"/>
      <c r="H25" s="193"/>
      <c r="I25" s="193"/>
      <c r="J25" s="216"/>
      <c r="K25" s="216"/>
      <c r="L25" s="216"/>
      <c r="M25" s="216"/>
      <c r="N25" s="216"/>
      <c r="O25" s="216"/>
      <c r="P25" s="216"/>
      <c r="Q25" s="216"/>
      <c r="R25" s="216"/>
      <c r="S25" s="216"/>
      <c r="T25" s="216"/>
      <c r="U25" s="216"/>
      <c r="V25" s="216"/>
      <c r="W25" s="216"/>
      <c r="X25" s="216"/>
      <c r="Y25" s="216"/>
    </row>
    <row r="26" spans="1:25" ht="15.75">
      <c r="A26" s="191"/>
      <c r="B26" s="1002" t="s">
        <v>44</v>
      </c>
      <c r="C26" s="1002"/>
      <c r="F26" s="225" t="s">
        <v>37</v>
      </c>
      <c r="H26" s="225"/>
      <c r="I26" s="225"/>
      <c r="J26" s="216"/>
      <c r="K26" s="216"/>
      <c r="L26" s="216"/>
      <c r="M26" s="216"/>
      <c r="N26" s="216"/>
      <c r="O26" s="216"/>
      <c r="P26" s="216"/>
      <c r="Q26" s="216"/>
      <c r="R26" s="216"/>
      <c r="S26" s="216"/>
      <c r="T26" s="216"/>
      <c r="U26" s="216"/>
      <c r="V26" s="216"/>
      <c r="W26" s="216"/>
      <c r="X26" s="216"/>
      <c r="Y26" s="216"/>
    </row>
    <row r="27" spans="1:25" ht="15.75">
      <c r="A27" s="191"/>
      <c r="B27" s="194"/>
      <c r="C27" s="194"/>
      <c r="F27" s="194"/>
      <c r="G27" s="216"/>
      <c r="H27" s="216"/>
      <c r="I27" s="216"/>
      <c r="J27" s="216"/>
      <c r="K27" s="216"/>
      <c r="L27" s="216"/>
      <c r="M27" s="216"/>
      <c r="N27" s="216"/>
      <c r="O27" s="216"/>
      <c r="P27" s="216"/>
      <c r="Q27" s="216"/>
      <c r="R27" s="216"/>
      <c r="S27" s="216"/>
      <c r="T27" s="216"/>
      <c r="U27" s="216"/>
      <c r="V27" s="216"/>
      <c r="W27" s="216"/>
      <c r="X27" s="216"/>
      <c r="Y27" s="216"/>
    </row>
    <row r="28" spans="1:25" ht="15.75">
      <c r="A28" s="191"/>
      <c r="B28" s="194"/>
      <c r="C28" s="194"/>
      <c r="F28" s="194"/>
      <c r="G28" s="226"/>
      <c r="H28" s="216"/>
      <c r="I28" s="216"/>
      <c r="J28" s="216"/>
      <c r="K28" s="216"/>
      <c r="L28" s="216"/>
      <c r="M28" s="216"/>
      <c r="N28" s="216"/>
      <c r="O28" s="216"/>
      <c r="P28" s="216"/>
      <c r="Q28" s="216"/>
      <c r="R28" s="216"/>
      <c r="S28" s="216"/>
      <c r="T28" s="216"/>
      <c r="U28" s="216"/>
      <c r="V28" s="216"/>
      <c r="W28" s="216"/>
      <c r="X28" s="216"/>
      <c r="Y28" s="216"/>
    </row>
    <row r="29" spans="1:25" ht="15.75">
      <c r="A29" s="191"/>
      <c r="B29" s="194"/>
      <c r="C29" s="194"/>
      <c r="F29" s="194"/>
      <c r="G29" s="216"/>
      <c r="H29" s="216"/>
      <c r="I29" s="216"/>
      <c r="J29" s="216"/>
      <c r="K29" s="216"/>
      <c r="L29" s="216"/>
      <c r="M29" s="216"/>
      <c r="N29" s="216"/>
      <c r="O29" s="216"/>
      <c r="P29" s="216"/>
      <c r="Q29" s="216"/>
      <c r="R29" s="216"/>
      <c r="S29" s="216"/>
      <c r="T29" s="216"/>
      <c r="U29" s="216"/>
      <c r="V29" s="216"/>
      <c r="W29" s="216"/>
      <c r="X29" s="216"/>
      <c r="Y29" s="216"/>
    </row>
    <row r="30" spans="1:25" ht="15.75">
      <c r="A30" s="191"/>
      <c r="B30" s="979"/>
      <c r="C30" s="979"/>
      <c r="F30" s="194"/>
      <c r="G30" s="216"/>
      <c r="H30" s="216"/>
      <c r="I30" s="216"/>
      <c r="J30" s="216"/>
      <c r="K30" s="216"/>
      <c r="L30" s="216"/>
      <c r="M30" s="216"/>
      <c r="N30" s="216"/>
      <c r="O30" s="216"/>
      <c r="P30" s="216"/>
      <c r="Q30" s="216"/>
      <c r="R30" s="216"/>
      <c r="S30" s="216"/>
      <c r="T30" s="216"/>
      <c r="U30" s="216"/>
      <c r="V30" s="216"/>
      <c r="W30" s="216"/>
      <c r="X30" s="216"/>
      <c r="Y30" s="216"/>
    </row>
    <row r="31" spans="1:25" ht="15.75">
      <c r="A31" s="191"/>
      <c r="B31" s="191"/>
      <c r="C31" s="216"/>
      <c r="D31" s="181"/>
      <c r="E31" s="181"/>
      <c r="F31" s="181"/>
      <c r="G31" s="216"/>
      <c r="H31" s="216"/>
      <c r="I31" s="216"/>
      <c r="J31" s="216"/>
      <c r="K31" s="216"/>
      <c r="L31" s="216"/>
      <c r="M31" s="216"/>
      <c r="N31" s="216"/>
      <c r="O31" s="216"/>
      <c r="P31" s="216"/>
      <c r="Q31" s="216"/>
      <c r="R31" s="216"/>
      <c r="S31" s="216"/>
      <c r="T31" s="216"/>
      <c r="U31" s="216"/>
      <c r="V31" s="216"/>
      <c r="W31" s="216"/>
      <c r="X31" s="216"/>
      <c r="Y31" s="216"/>
    </row>
    <row r="32" spans="1:25" ht="15.75">
      <c r="A32" s="191"/>
      <c r="B32" s="191"/>
      <c r="C32" s="216"/>
      <c r="D32" s="979"/>
      <c r="E32" s="979"/>
      <c r="F32" s="979"/>
      <c r="G32" s="216"/>
      <c r="H32" s="216"/>
      <c r="I32" s="216"/>
      <c r="J32" s="216"/>
      <c r="K32" s="216"/>
      <c r="L32" s="216"/>
      <c r="M32" s="216"/>
      <c r="N32" s="216"/>
      <c r="O32" s="216"/>
      <c r="P32" s="216"/>
      <c r="Q32" s="216"/>
      <c r="R32" s="216"/>
      <c r="S32" s="216"/>
      <c r="T32" s="216"/>
      <c r="U32" s="216"/>
      <c r="V32" s="216"/>
      <c r="W32" s="216"/>
      <c r="X32" s="216"/>
      <c r="Y32" s="216"/>
    </row>
  </sheetData>
  <mergeCells count="12">
    <mergeCell ref="B30:C30"/>
    <mergeCell ref="B26:C26"/>
    <mergeCell ref="E25:G25"/>
    <mergeCell ref="D32:F32"/>
    <mergeCell ref="A1:G1"/>
    <mergeCell ref="A2:G2"/>
    <mergeCell ref="A3:B3"/>
    <mergeCell ref="A4:A6"/>
    <mergeCell ref="B4:B6"/>
    <mergeCell ref="C4:C6"/>
    <mergeCell ref="D4:F4"/>
    <mergeCell ref="G4:G6"/>
  </mergeCells>
  <printOptions horizontalCentered="1"/>
  <pageMargins left="0.5" right="0.25" top="0.25" bottom="0.25"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43"/>
  <sheetViews>
    <sheetView workbookViewId="0" topLeftCell="A1">
      <selection activeCell="E9" sqref="E9"/>
    </sheetView>
  </sheetViews>
  <sheetFormatPr defaultColWidth="8.796875" defaultRowHeight="15"/>
  <cols>
    <col min="1" max="1" width="4.19921875" style="6" customWidth="1"/>
    <col min="2" max="2" width="30.59765625" style="1" customWidth="1"/>
    <col min="3" max="3" width="11.69921875" style="1" customWidth="1"/>
    <col min="4" max="4" width="16.5" style="1" customWidth="1"/>
    <col min="5" max="5" width="14.59765625" style="2" customWidth="1"/>
    <col min="6" max="6" width="17.3984375" style="2" customWidth="1"/>
    <col min="7" max="7" width="21.19921875" style="1" customWidth="1"/>
    <col min="8" max="8" width="20.09765625" style="1" customWidth="1"/>
    <col min="9" max="16384" width="9" style="1" customWidth="1"/>
  </cols>
  <sheetData>
    <row r="1" spans="1:4" ht="27" customHeight="1">
      <c r="A1" s="1005" t="s">
        <v>9</v>
      </c>
      <c r="B1" s="1005"/>
      <c r="C1" s="1005"/>
      <c r="D1" s="1005"/>
    </row>
    <row r="2" spans="1:7" ht="33.75" customHeight="1">
      <c r="A2" s="1006" t="s">
        <v>424</v>
      </c>
      <c r="B2" s="1006"/>
      <c r="C2" s="1006"/>
      <c r="D2" s="1006"/>
      <c r="E2" s="1006"/>
      <c r="F2" s="1006"/>
      <c r="G2" s="1006"/>
    </row>
    <row r="3" spans="1:7" ht="19.5" customHeight="1">
      <c r="A3" s="1004" t="s">
        <v>364</v>
      </c>
      <c r="B3" s="1004"/>
      <c r="C3" s="1004"/>
      <c r="D3" s="1004"/>
      <c r="E3" s="1004"/>
      <c r="F3" s="1004"/>
      <c r="G3" s="1004"/>
    </row>
    <row r="4" spans="5:7" ht="15.75">
      <c r="E4" s="1"/>
      <c r="F4" s="1007"/>
      <c r="G4" s="1007"/>
    </row>
    <row r="5" spans="1:7" s="11" customFormat="1" ht="15.75" customHeight="1">
      <c r="A5" s="933" t="s">
        <v>15</v>
      </c>
      <c r="B5" s="933" t="s">
        <v>25</v>
      </c>
      <c r="C5" s="933" t="s">
        <v>10</v>
      </c>
      <c r="D5" s="933" t="s">
        <v>36</v>
      </c>
      <c r="E5" s="1008" t="s">
        <v>40</v>
      </c>
      <c r="F5" s="1008" t="s">
        <v>425</v>
      </c>
      <c r="G5" s="933" t="s">
        <v>11</v>
      </c>
    </row>
    <row r="6" spans="1:7" s="11" customFormat="1" ht="15.75">
      <c r="A6" s="933"/>
      <c r="B6" s="933"/>
      <c r="C6" s="933"/>
      <c r="D6" s="933"/>
      <c r="E6" s="1008"/>
      <c r="F6" s="1008"/>
      <c r="G6" s="933"/>
    </row>
    <row r="7" spans="1:7" s="11" customFormat="1" ht="49.5" customHeight="1">
      <c r="A7" s="933"/>
      <c r="B7" s="933"/>
      <c r="C7" s="933"/>
      <c r="D7" s="933"/>
      <c r="E7" s="1008"/>
      <c r="F7" s="1008"/>
      <c r="G7" s="933"/>
    </row>
    <row r="8" spans="1:7" s="161" customFormat="1" ht="21" customHeight="1">
      <c r="A8" s="15" t="s">
        <v>12</v>
      </c>
      <c r="B8" s="15" t="s">
        <v>13</v>
      </c>
      <c r="C8" s="15">
        <v>1</v>
      </c>
      <c r="D8" s="15">
        <v>2</v>
      </c>
      <c r="E8" s="15">
        <v>3</v>
      </c>
      <c r="F8" s="15">
        <v>4</v>
      </c>
      <c r="G8" s="15">
        <v>5</v>
      </c>
    </row>
    <row r="9" spans="1:7" ht="19.5" customHeight="1">
      <c r="A9" s="54">
        <v>1</v>
      </c>
      <c r="B9" s="55" t="s">
        <v>81</v>
      </c>
      <c r="C9" s="54">
        <v>1</v>
      </c>
      <c r="D9" s="56">
        <f>C9*0.3</f>
        <v>0.3</v>
      </c>
      <c r="E9" s="843">
        <f>D9*1300000</f>
        <v>390000</v>
      </c>
      <c r="F9" s="152">
        <f>E9*12</f>
        <v>4680000</v>
      </c>
      <c r="G9" s="54"/>
    </row>
    <row r="10" spans="1:11" s="3" customFormat="1" ht="19.5" customHeight="1">
      <c r="A10" s="57">
        <v>2</v>
      </c>
      <c r="B10" s="4" t="s">
        <v>83</v>
      </c>
      <c r="C10" s="57">
        <v>1</v>
      </c>
      <c r="D10" s="58">
        <v>0.3</v>
      </c>
      <c r="E10" s="93">
        <f>D10*1300000</f>
        <v>390000</v>
      </c>
      <c r="F10" s="93">
        <f>E10*12</f>
        <v>4680000</v>
      </c>
      <c r="G10" s="60"/>
      <c r="H10" s="12"/>
      <c r="I10" s="5"/>
      <c r="J10" s="5"/>
      <c r="K10" s="5"/>
    </row>
    <row r="11" spans="1:11" s="4" customFormat="1" ht="19.5" customHeight="1">
      <c r="A11" s="57">
        <v>3</v>
      </c>
      <c r="B11" s="4" t="s">
        <v>113</v>
      </c>
      <c r="C11" s="57">
        <v>1</v>
      </c>
      <c r="D11" s="58">
        <v>0.3</v>
      </c>
      <c r="E11" s="844">
        <f>D11*1300000</f>
        <v>390000</v>
      </c>
      <c r="F11" s="93">
        <f>E11*12</f>
        <v>4680000</v>
      </c>
      <c r="H11" s="12"/>
      <c r="I11" s="5"/>
      <c r="J11" s="5"/>
      <c r="K11" s="5"/>
    </row>
    <row r="12" spans="1:11" s="92" customFormat="1" ht="19.5" customHeight="1">
      <c r="A12" s="57"/>
      <c r="B12" s="4"/>
      <c r="C12" s="57"/>
      <c r="D12" s="58"/>
      <c r="E12" s="59"/>
      <c r="F12" s="59"/>
      <c r="G12" s="60"/>
      <c r="H12" s="12"/>
      <c r="I12" s="5"/>
      <c r="J12" s="5"/>
      <c r="K12" s="5"/>
    </row>
    <row r="13" spans="1:11" s="4" customFormat="1" ht="19.5" customHeight="1">
      <c r="A13" s="153"/>
      <c r="B13" s="154"/>
      <c r="C13" s="153"/>
      <c r="D13" s="155"/>
      <c r="E13" s="156"/>
      <c r="F13" s="156"/>
      <c r="G13" s="154"/>
      <c r="H13" s="12"/>
      <c r="I13" s="5"/>
      <c r="J13" s="5"/>
      <c r="K13" s="5"/>
    </row>
    <row r="14" spans="1:11" s="17" customFormat="1" ht="21.75" customHeight="1">
      <c r="A14" s="15"/>
      <c r="B14" s="15" t="s">
        <v>7</v>
      </c>
      <c r="C14" s="15">
        <f>SUM(C9:C13)</f>
        <v>3</v>
      </c>
      <c r="D14" s="15">
        <f>SUM(D9:D13)</f>
        <v>0.8999999999999999</v>
      </c>
      <c r="E14" s="16">
        <f>SUM(E9:E13)</f>
        <v>1170000</v>
      </c>
      <c r="F14" s="16">
        <f>SUM(F9:F13)</f>
        <v>14040000</v>
      </c>
      <c r="H14" s="18"/>
      <c r="I14" s="19"/>
      <c r="J14" s="19"/>
      <c r="K14" s="19"/>
    </row>
    <row r="16" spans="1:7" s="22" customFormat="1" ht="18.75">
      <c r="A16" s="24"/>
      <c r="E16" s="1010" t="s">
        <v>422</v>
      </c>
      <c r="F16" s="1010"/>
      <c r="G16" s="1010"/>
    </row>
    <row r="17" spans="1:7" s="158" customFormat="1" ht="18.75">
      <c r="A17" s="157"/>
      <c r="B17" s="158" t="s">
        <v>104</v>
      </c>
      <c r="C17" s="932" t="s">
        <v>43</v>
      </c>
      <c r="D17" s="932"/>
      <c r="E17" s="1009" t="s">
        <v>37</v>
      </c>
      <c r="F17" s="1009"/>
      <c r="G17" s="1009"/>
    </row>
    <row r="18" spans="1:6" s="22" customFormat="1" ht="18.75">
      <c r="A18" s="24"/>
      <c r="E18" s="23"/>
      <c r="F18" s="23"/>
    </row>
    <row r="19" spans="1:6" s="22" customFormat="1" ht="18.75">
      <c r="A19" s="24"/>
      <c r="E19" s="23"/>
      <c r="F19" s="23"/>
    </row>
    <row r="20" spans="1:6" s="22" customFormat="1" ht="18.75">
      <c r="A20" s="24"/>
      <c r="E20" s="23"/>
      <c r="F20" s="23"/>
    </row>
    <row r="21" spans="1:6" s="22" customFormat="1" ht="18.75">
      <c r="A21" s="24"/>
      <c r="B21" s="201"/>
      <c r="C21" s="932"/>
      <c r="D21" s="932"/>
      <c r="E21" s="23"/>
      <c r="F21" s="23"/>
    </row>
    <row r="22" spans="1:6" s="22" customFormat="1" ht="18.75">
      <c r="A22" s="24"/>
      <c r="E22" s="23"/>
      <c r="F22" s="23"/>
    </row>
    <row r="23" spans="1:6" s="22" customFormat="1" ht="18.75">
      <c r="A23" s="24"/>
      <c r="E23" s="23"/>
      <c r="F23" s="23"/>
    </row>
    <row r="27" spans="5:6" ht="15.75">
      <c r="E27" s="1"/>
      <c r="F27" s="1"/>
    </row>
    <row r="28" spans="5:6" ht="15.75">
      <c r="E28" s="1"/>
      <c r="F28" s="1"/>
    </row>
    <row r="29" spans="5:6" ht="15.75" customHeight="1">
      <c r="E29" s="1"/>
      <c r="F29" s="1"/>
    </row>
    <row r="30" spans="5:6" ht="15.75">
      <c r="E30" s="1"/>
      <c r="F30" s="1"/>
    </row>
    <row r="31" spans="5:6" ht="15.75" customHeight="1">
      <c r="E31" s="1"/>
      <c r="F31" s="1"/>
    </row>
    <row r="32" spans="5:6" ht="15.75">
      <c r="E32" s="1"/>
      <c r="F32" s="1"/>
    </row>
    <row r="33" spans="5:6" ht="15.75">
      <c r="E33" s="1"/>
      <c r="F33" s="1"/>
    </row>
    <row r="34" spans="5:6" ht="15.75">
      <c r="E34" s="1"/>
      <c r="F34" s="1"/>
    </row>
    <row r="35" spans="5:6" ht="15.75">
      <c r="E35" s="1"/>
      <c r="F35" s="1"/>
    </row>
    <row r="36" spans="5:6" ht="15.75">
      <c r="E36" s="1"/>
      <c r="F36" s="1"/>
    </row>
    <row r="37" spans="5:6" ht="15.75">
      <c r="E37" s="1"/>
      <c r="F37" s="1"/>
    </row>
    <row r="38" spans="5:6" ht="15.75">
      <c r="E38" s="1"/>
      <c r="F38" s="1"/>
    </row>
    <row r="39" spans="5:6" ht="15.75">
      <c r="E39" s="1"/>
      <c r="F39" s="1"/>
    </row>
    <row r="40" spans="5:6" ht="15.75">
      <c r="E40" s="1"/>
      <c r="F40" s="1"/>
    </row>
    <row r="41" spans="5:6" ht="15.75">
      <c r="E41" s="1"/>
      <c r="F41" s="1"/>
    </row>
    <row r="42" spans="5:6" ht="15.75">
      <c r="E42" s="1"/>
      <c r="F42" s="1"/>
    </row>
    <row r="43" spans="5:6" ht="15.75">
      <c r="E43" s="1"/>
      <c r="F43" s="1"/>
    </row>
  </sheetData>
  <mergeCells count="15">
    <mergeCell ref="C21:D21"/>
    <mergeCell ref="F5:F7"/>
    <mergeCell ref="E5:E7"/>
    <mergeCell ref="E17:G17"/>
    <mergeCell ref="E16:G16"/>
    <mergeCell ref="C17:D17"/>
    <mergeCell ref="G5:G7"/>
    <mergeCell ref="A3:G3"/>
    <mergeCell ref="A1:D1"/>
    <mergeCell ref="A2:G2"/>
    <mergeCell ref="F4:G4"/>
    <mergeCell ref="A5:A7"/>
    <mergeCell ref="B5:B7"/>
    <mergeCell ref="C5:C7"/>
    <mergeCell ref="D5:D7"/>
  </mergeCells>
  <printOptions/>
  <pageMargins left="0.75" right="0.75" top="1" bottom="1" header="0.5" footer="0.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V27"/>
  <sheetViews>
    <sheetView workbookViewId="0" topLeftCell="A1">
      <selection activeCell="A2" sqref="A2:N2"/>
    </sheetView>
  </sheetViews>
  <sheetFormatPr defaultColWidth="8.796875" defaultRowHeight="15"/>
  <cols>
    <col min="1" max="1" width="3.59765625" style="63" customWidth="1"/>
    <col min="2" max="2" width="20.09765625" style="64" customWidth="1"/>
    <col min="3" max="3" width="9.8984375" style="64" customWidth="1"/>
    <col min="4" max="4" width="8.3984375" style="64" customWidth="1"/>
    <col min="5" max="5" width="6.09765625" style="64" customWidth="1"/>
    <col min="6" max="6" width="9" style="64" customWidth="1"/>
    <col min="7" max="7" width="9.8984375" style="64" customWidth="1"/>
    <col min="8" max="8" width="8.8984375" style="64" customWidth="1"/>
    <col min="9" max="9" width="6.59765625" style="64" customWidth="1"/>
    <col min="10" max="10" width="9.8984375" style="64" customWidth="1"/>
    <col min="11" max="11" width="6" style="64" customWidth="1"/>
    <col min="12" max="12" width="6.69921875" style="64" customWidth="1"/>
    <col min="13" max="13" width="6" style="64" customWidth="1"/>
    <col min="14" max="14" width="9.8984375" style="64" customWidth="1"/>
    <col min="15" max="16384" width="9" style="64" customWidth="1"/>
  </cols>
  <sheetData>
    <row r="1" spans="1:14" s="61" customFormat="1" ht="30" customHeight="1">
      <c r="A1" s="929" t="s">
        <v>55</v>
      </c>
      <c r="B1" s="929"/>
      <c r="C1" s="929"/>
      <c r="D1" s="929"/>
      <c r="E1" s="929"/>
      <c r="F1" s="929"/>
      <c r="G1" s="929"/>
      <c r="M1" s="1024" t="s">
        <v>347</v>
      </c>
      <c r="N1" s="1024"/>
    </row>
    <row r="2" spans="1:14" s="62" customFormat="1" ht="14.25">
      <c r="A2" s="1021" t="s">
        <v>444</v>
      </c>
      <c r="B2" s="1021"/>
      <c r="C2" s="1021"/>
      <c r="D2" s="1021"/>
      <c r="E2" s="1021"/>
      <c r="F2" s="1021"/>
      <c r="G2" s="1021"/>
      <c r="H2" s="1021"/>
      <c r="I2" s="1021"/>
      <c r="J2" s="1021"/>
      <c r="K2" s="1021"/>
      <c r="L2" s="1021"/>
      <c r="M2" s="1021"/>
      <c r="N2" s="1021"/>
    </row>
    <row r="3" spans="1:14" s="62" customFormat="1" ht="14.25">
      <c r="A3" s="1021" t="s">
        <v>72</v>
      </c>
      <c r="B3" s="1021"/>
      <c r="C3" s="1021"/>
      <c r="D3" s="1021"/>
      <c r="E3" s="1021"/>
      <c r="F3" s="1021"/>
      <c r="G3" s="1021"/>
      <c r="H3" s="1021"/>
      <c r="I3" s="1021"/>
      <c r="J3" s="1021"/>
      <c r="K3" s="1021"/>
      <c r="L3" s="1021"/>
      <c r="M3" s="1021"/>
      <c r="N3" s="1021"/>
    </row>
    <row r="4" spans="1:14" s="62" customFormat="1" ht="15.75">
      <c r="A4" s="1011" t="s">
        <v>363</v>
      </c>
      <c r="B4" s="1011"/>
      <c r="C4" s="1011"/>
      <c r="D4" s="1011"/>
      <c r="E4" s="1011"/>
      <c r="F4" s="1011"/>
      <c r="G4" s="1011"/>
      <c r="H4" s="1011"/>
      <c r="I4" s="1011"/>
      <c r="J4" s="1011"/>
      <c r="K4" s="1011"/>
      <c r="L4" s="1011"/>
      <c r="M4" s="1011"/>
      <c r="N4" s="1011"/>
    </row>
    <row r="5" spans="21:22" ht="15">
      <c r="U5" s="1012" t="s">
        <v>56</v>
      </c>
      <c r="V5" s="1012"/>
    </row>
    <row r="6" spans="1:22" s="66" customFormat="1" ht="14.25">
      <c r="A6" s="1013" t="s">
        <v>15</v>
      </c>
      <c r="B6" s="1013" t="s">
        <v>57</v>
      </c>
      <c r="C6" s="1015" t="s">
        <v>426</v>
      </c>
      <c r="D6" s="1016"/>
      <c r="E6" s="1016"/>
      <c r="F6" s="1017"/>
      <c r="G6" s="1018" t="s">
        <v>427</v>
      </c>
      <c r="H6" s="1019"/>
      <c r="I6" s="1019"/>
      <c r="J6" s="1020"/>
      <c r="K6" s="1018" t="s">
        <v>428</v>
      </c>
      <c r="L6" s="1019"/>
      <c r="M6" s="1019"/>
      <c r="N6" s="1020"/>
      <c r="O6" s="1018" t="s">
        <v>442</v>
      </c>
      <c r="P6" s="1019"/>
      <c r="Q6" s="1019"/>
      <c r="R6" s="1020"/>
      <c r="S6" s="1018" t="s">
        <v>443</v>
      </c>
      <c r="T6" s="1019"/>
      <c r="U6" s="1019"/>
      <c r="V6" s="1020"/>
    </row>
    <row r="7" spans="1:22" s="66" customFormat="1" ht="14.25" customHeight="1">
      <c r="A7" s="1013"/>
      <c r="B7" s="1013"/>
      <c r="C7" s="1013" t="s">
        <v>58</v>
      </c>
      <c r="D7" s="1013" t="s">
        <v>59</v>
      </c>
      <c r="E7" s="1013"/>
      <c r="F7" s="1013" t="s">
        <v>346</v>
      </c>
      <c r="G7" s="1013" t="s">
        <v>58</v>
      </c>
      <c r="H7" s="1013" t="s">
        <v>59</v>
      </c>
      <c r="I7" s="1013"/>
      <c r="J7" s="1013" t="s">
        <v>60</v>
      </c>
      <c r="K7" s="1013" t="s">
        <v>58</v>
      </c>
      <c r="L7" s="1013" t="s">
        <v>59</v>
      </c>
      <c r="M7" s="1013"/>
      <c r="N7" s="1013" t="s">
        <v>60</v>
      </c>
      <c r="O7" s="1013" t="s">
        <v>58</v>
      </c>
      <c r="P7" s="1013" t="s">
        <v>59</v>
      </c>
      <c r="Q7" s="1013"/>
      <c r="R7" s="1013" t="s">
        <v>60</v>
      </c>
      <c r="S7" s="1013" t="s">
        <v>58</v>
      </c>
      <c r="T7" s="1013" t="s">
        <v>59</v>
      </c>
      <c r="U7" s="1013"/>
      <c r="V7" s="1013" t="s">
        <v>60</v>
      </c>
    </row>
    <row r="8" spans="1:22" s="67" customFormat="1" ht="48.75" customHeight="1">
      <c r="A8" s="1013"/>
      <c r="B8" s="1013"/>
      <c r="C8" s="1013"/>
      <c r="D8" s="65" t="s">
        <v>61</v>
      </c>
      <c r="E8" s="65" t="s">
        <v>62</v>
      </c>
      <c r="F8" s="1013"/>
      <c r="G8" s="1013"/>
      <c r="H8" s="65" t="s">
        <v>61</v>
      </c>
      <c r="I8" s="65" t="s">
        <v>62</v>
      </c>
      <c r="J8" s="1013"/>
      <c r="K8" s="1013"/>
      <c r="L8" s="65" t="s">
        <v>61</v>
      </c>
      <c r="M8" s="65" t="s">
        <v>62</v>
      </c>
      <c r="N8" s="1013"/>
      <c r="O8" s="1013"/>
      <c r="P8" s="65" t="s">
        <v>61</v>
      </c>
      <c r="Q8" s="65" t="s">
        <v>62</v>
      </c>
      <c r="R8" s="1013"/>
      <c r="S8" s="1013"/>
      <c r="T8" s="65" t="s">
        <v>61</v>
      </c>
      <c r="U8" s="65" t="s">
        <v>62</v>
      </c>
      <c r="V8" s="1013"/>
    </row>
    <row r="9" spans="1:22" ht="15">
      <c r="A9" s="81"/>
      <c r="B9" s="82" t="s">
        <v>66</v>
      </c>
      <c r="C9" s="82"/>
      <c r="D9" s="68"/>
      <c r="E9" s="68"/>
      <c r="F9" s="68"/>
      <c r="G9" s="68"/>
      <c r="H9" s="68"/>
      <c r="I9" s="68"/>
      <c r="J9" s="68"/>
      <c r="K9" s="68"/>
      <c r="L9" s="68"/>
      <c r="M9" s="68"/>
      <c r="N9" s="68"/>
      <c r="O9" s="68"/>
      <c r="P9" s="68"/>
      <c r="Q9" s="68"/>
      <c r="R9" s="68"/>
      <c r="S9" s="68"/>
      <c r="T9" s="68"/>
      <c r="U9" s="68"/>
      <c r="V9" s="68"/>
    </row>
    <row r="10" spans="1:22" ht="18.75" customHeight="1">
      <c r="A10" s="69" t="s">
        <v>48</v>
      </c>
      <c r="B10" s="70" t="s">
        <v>362</v>
      </c>
      <c r="C10" s="71">
        <f>SUM(C13:C14)</f>
        <v>0</v>
      </c>
      <c r="D10" s="71">
        <f>SUM(D13:D14)</f>
        <v>0</v>
      </c>
      <c r="E10" s="71"/>
      <c r="F10" s="71">
        <f>SUM(F13:F14)</f>
        <v>0</v>
      </c>
      <c r="G10" s="71">
        <f>SUM(G13:G14)</f>
        <v>0</v>
      </c>
      <c r="H10" s="71">
        <f>SUM(H13:H14)</f>
        <v>0</v>
      </c>
      <c r="I10" s="71"/>
      <c r="J10" s="71">
        <f>SUM(J13:J14)</f>
        <v>0</v>
      </c>
      <c r="K10" s="71">
        <f>SUM(K13:K14)</f>
        <v>0</v>
      </c>
      <c r="L10" s="71">
        <f>SUM(L13:L14)</f>
        <v>0</v>
      </c>
      <c r="M10" s="71"/>
      <c r="N10" s="71">
        <f>SUM(N13:N14)</f>
        <v>0</v>
      </c>
      <c r="O10" s="71">
        <f>SUM(O13:O14)</f>
        <v>0</v>
      </c>
      <c r="P10" s="71">
        <f>SUM(P13:P14)</f>
        <v>0</v>
      </c>
      <c r="Q10" s="71"/>
      <c r="R10" s="71">
        <f>SUM(R13:R14)</f>
        <v>0</v>
      </c>
      <c r="S10" s="71">
        <f>SUM(S13:S14)</f>
        <v>0</v>
      </c>
      <c r="T10" s="71">
        <f>SUM(T13:T14)</f>
        <v>0</v>
      </c>
      <c r="U10" s="71"/>
      <c r="V10" s="71">
        <f>SUM(V13:V14)</f>
        <v>0</v>
      </c>
    </row>
    <row r="11" spans="1:22" ht="15">
      <c r="A11" s="72">
        <v>1</v>
      </c>
      <c r="B11" s="73" t="s">
        <v>63</v>
      </c>
      <c r="C11" s="74"/>
      <c r="D11" s="75"/>
      <c r="E11" s="76"/>
      <c r="F11" s="75">
        <f>C11-D11</f>
        <v>0</v>
      </c>
      <c r="G11" s="74"/>
      <c r="H11" s="75"/>
      <c r="I11" s="76"/>
      <c r="J11" s="75">
        <f>G11-H11</f>
        <v>0</v>
      </c>
      <c r="K11" s="74"/>
      <c r="L11" s="75"/>
      <c r="M11" s="76"/>
      <c r="N11" s="75"/>
      <c r="O11" s="74"/>
      <c r="P11" s="75"/>
      <c r="Q11" s="76"/>
      <c r="R11" s="75"/>
      <c r="S11" s="74"/>
      <c r="T11" s="75"/>
      <c r="U11" s="76"/>
      <c r="V11" s="75"/>
    </row>
    <row r="12" spans="1:22" ht="15">
      <c r="A12" s="72">
        <v>2</v>
      </c>
      <c r="B12" s="73" t="s">
        <v>64</v>
      </c>
      <c r="C12" s="74"/>
      <c r="D12" s="75"/>
      <c r="E12" s="76"/>
      <c r="F12" s="75">
        <f>C12-D12</f>
        <v>0</v>
      </c>
      <c r="G12" s="74"/>
      <c r="H12" s="75"/>
      <c r="I12" s="76"/>
      <c r="J12" s="75">
        <f>G12-H12</f>
        <v>0</v>
      </c>
      <c r="K12" s="74"/>
      <c r="L12" s="75"/>
      <c r="M12" s="76"/>
      <c r="N12" s="75"/>
      <c r="O12" s="74"/>
      <c r="P12" s="75"/>
      <c r="Q12" s="76"/>
      <c r="R12" s="75"/>
      <c r="S12" s="74"/>
      <c r="T12" s="75"/>
      <c r="U12" s="76"/>
      <c r="V12" s="75"/>
    </row>
    <row r="13" spans="1:22" ht="15">
      <c r="A13" s="72">
        <v>3</v>
      </c>
      <c r="B13" s="73" t="s">
        <v>69</v>
      </c>
      <c r="C13" s="74"/>
      <c r="D13" s="75"/>
      <c r="E13" s="76"/>
      <c r="F13" s="75">
        <f>C13-D13</f>
        <v>0</v>
      </c>
      <c r="G13" s="74"/>
      <c r="H13" s="75"/>
      <c r="I13" s="76"/>
      <c r="J13" s="75">
        <f>G13-H13</f>
        <v>0</v>
      </c>
      <c r="K13" s="74"/>
      <c r="L13" s="75"/>
      <c r="M13" s="76"/>
      <c r="N13" s="75"/>
      <c r="O13" s="74"/>
      <c r="P13" s="75"/>
      <c r="Q13" s="76"/>
      <c r="R13" s="75"/>
      <c r="S13" s="74"/>
      <c r="T13" s="75"/>
      <c r="U13" s="76"/>
      <c r="V13" s="75"/>
    </row>
    <row r="14" spans="1:22" ht="15">
      <c r="A14" s="72">
        <v>4</v>
      </c>
      <c r="B14" s="73" t="s">
        <v>70</v>
      </c>
      <c r="C14" s="74"/>
      <c r="D14" s="75"/>
      <c r="E14" s="76"/>
      <c r="F14" s="75">
        <f>C14-D14</f>
        <v>0</v>
      </c>
      <c r="G14" s="74"/>
      <c r="H14" s="75"/>
      <c r="I14" s="76"/>
      <c r="J14" s="75">
        <f>G14-H14</f>
        <v>0</v>
      </c>
      <c r="K14" s="74"/>
      <c r="L14" s="75"/>
      <c r="M14" s="76"/>
      <c r="N14" s="75"/>
      <c r="O14" s="74"/>
      <c r="P14" s="75"/>
      <c r="Q14" s="76"/>
      <c r="R14" s="75"/>
      <c r="S14" s="74"/>
      <c r="T14" s="75"/>
      <c r="U14" s="76"/>
      <c r="V14" s="75"/>
    </row>
    <row r="15" spans="1:22" ht="18.75" customHeight="1">
      <c r="A15" s="69" t="s">
        <v>49</v>
      </c>
      <c r="B15" s="70" t="s">
        <v>65</v>
      </c>
      <c r="C15" s="71">
        <v>51000</v>
      </c>
      <c r="D15" s="71">
        <f>C15-F15</f>
        <v>49108</v>
      </c>
      <c r="E15" s="229">
        <v>0.68</v>
      </c>
      <c r="F15" s="71">
        <v>1892</v>
      </c>
      <c r="G15" s="71">
        <v>51000</v>
      </c>
      <c r="H15" s="71">
        <f>G15-J15</f>
        <v>49108</v>
      </c>
      <c r="I15" s="71"/>
      <c r="J15" s="71">
        <v>1892</v>
      </c>
      <c r="K15" s="71">
        <v>0</v>
      </c>
      <c r="L15" s="71">
        <v>0</v>
      </c>
      <c r="M15" s="71"/>
      <c r="N15" s="71"/>
      <c r="O15" s="71">
        <v>0</v>
      </c>
      <c r="P15" s="71">
        <v>0</v>
      </c>
      <c r="Q15" s="71"/>
      <c r="R15" s="71"/>
      <c r="S15" s="71">
        <v>0</v>
      </c>
      <c r="T15" s="71">
        <v>0</v>
      </c>
      <c r="U15" s="71"/>
      <c r="V15" s="71"/>
    </row>
    <row r="16" spans="1:22" ht="15">
      <c r="A16" s="69" t="s">
        <v>67</v>
      </c>
      <c r="B16" s="70" t="s">
        <v>68</v>
      </c>
      <c r="C16" s="73"/>
      <c r="D16" s="73"/>
      <c r="E16" s="73"/>
      <c r="F16" s="73"/>
      <c r="G16" s="73"/>
      <c r="H16" s="73"/>
      <c r="I16" s="73"/>
      <c r="J16" s="73"/>
      <c r="K16" s="73"/>
      <c r="L16" s="73"/>
      <c r="M16" s="73"/>
      <c r="N16" s="73"/>
      <c r="O16" s="73"/>
      <c r="P16" s="73"/>
      <c r="Q16" s="73"/>
      <c r="R16" s="73"/>
      <c r="S16" s="73"/>
      <c r="T16" s="73"/>
      <c r="U16" s="73"/>
      <c r="V16" s="73"/>
    </row>
    <row r="17" spans="1:22" ht="15">
      <c r="A17" s="69" t="s">
        <v>71</v>
      </c>
      <c r="B17" s="228" t="s">
        <v>409</v>
      </c>
      <c r="C17" s="73"/>
      <c r="D17" s="73"/>
      <c r="E17" s="73"/>
      <c r="F17" s="73"/>
      <c r="G17" s="73"/>
      <c r="H17" s="73"/>
      <c r="I17" s="73"/>
      <c r="J17" s="73"/>
      <c r="K17" s="73"/>
      <c r="L17" s="73"/>
      <c r="M17" s="73"/>
      <c r="N17" s="73"/>
      <c r="O17" s="73"/>
      <c r="P17" s="73"/>
      <c r="Q17" s="73"/>
      <c r="R17" s="73"/>
      <c r="S17" s="73"/>
      <c r="T17" s="73"/>
      <c r="U17" s="73"/>
      <c r="V17" s="73"/>
    </row>
    <row r="18" spans="1:22" ht="15">
      <c r="A18" s="77"/>
      <c r="B18" s="829" t="s">
        <v>410</v>
      </c>
      <c r="C18" s="78"/>
      <c r="D18" s="78"/>
      <c r="E18" s="78"/>
      <c r="F18" s="78"/>
      <c r="G18" s="78"/>
      <c r="H18" s="78"/>
      <c r="I18" s="78"/>
      <c r="J18" s="78"/>
      <c r="K18" s="78"/>
      <c r="L18" s="78"/>
      <c r="M18" s="78"/>
      <c r="N18" s="78"/>
      <c r="O18" s="78"/>
      <c r="P18" s="78"/>
      <c r="Q18" s="78"/>
      <c r="R18" s="78"/>
      <c r="S18" s="78"/>
      <c r="T18" s="78"/>
      <c r="U18" s="78"/>
      <c r="V18" s="78"/>
    </row>
    <row r="19" spans="1:22" s="80" customFormat="1" ht="14.25">
      <c r="A19" s="79"/>
      <c r="B19" s="79" t="s">
        <v>7</v>
      </c>
      <c r="C19" s="160">
        <f>C10+C15+C16+C17</f>
        <v>51000</v>
      </c>
      <c r="D19" s="160">
        <f aca="true" t="shared" si="0" ref="D19:N19">D10+D15+D16+D17</f>
        <v>49108</v>
      </c>
      <c r="E19" s="160"/>
      <c r="F19" s="160">
        <f t="shared" si="0"/>
        <v>1892</v>
      </c>
      <c r="G19" s="160">
        <f t="shared" si="0"/>
        <v>51000</v>
      </c>
      <c r="H19" s="160">
        <f t="shared" si="0"/>
        <v>49108</v>
      </c>
      <c r="I19" s="160"/>
      <c r="J19" s="160">
        <f t="shared" si="0"/>
        <v>1892</v>
      </c>
      <c r="K19" s="160">
        <f t="shared" si="0"/>
        <v>0</v>
      </c>
      <c r="L19" s="160">
        <f t="shared" si="0"/>
        <v>0</v>
      </c>
      <c r="M19" s="160">
        <f t="shared" si="0"/>
        <v>0</v>
      </c>
      <c r="N19" s="160">
        <f t="shared" si="0"/>
        <v>0</v>
      </c>
      <c r="O19" s="160">
        <f aca="true" t="shared" si="1" ref="O19:V19">O10+O15+O16+O17</f>
        <v>0</v>
      </c>
      <c r="P19" s="160">
        <f t="shared" si="1"/>
        <v>0</v>
      </c>
      <c r="Q19" s="160">
        <f t="shared" si="1"/>
        <v>0</v>
      </c>
      <c r="R19" s="160">
        <f t="shared" si="1"/>
        <v>0</v>
      </c>
      <c r="S19" s="160">
        <f t="shared" si="1"/>
        <v>0</v>
      </c>
      <c r="T19" s="160">
        <f t="shared" si="1"/>
        <v>0</v>
      </c>
      <c r="U19" s="160">
        <f t="shared" si="1"/>
        <v>0</v>
      </c>
      <c r="V19" s="160">
        <f t="shared" si="1"/>
        <v>0</v>
      </c>
    </row>
    <row r="21" spans="11:14" ht="15">
      <c r="K21" s="1023" t="s">
        <v>419</v>
      </c>
      <c r="L21" s="1023"/>
      <c r="M21" s="1023"/>
      <c r="N21" s="1023"/>
    </row>
    <row r="22" spans="2:14" ht="15">
      <c r="B22" s="1014" t="s">
        <v>105</v>
      </c>
      <c r="C22" s="1014"/>
      <c r="E22" s="1014" t="s">
        <v>44</v>
      </c>
      <c r="F22" s="1014"/>
      <c r="G22" s="1014"/>
      <c r="K22" s="1014" t="s">
        <v>37</v>
      </c>
      <c r="L22" s="1014"/>
      <c r="M22" s="1014"/>
      <c r="N22" s="1014"/>
    </row>
    <row r="23" spans="11:13" ht="15">
      <c r="K23" s="1022"/>
      <c r="L23" s="1022"/>
      <c r="M23" s="1022"/>
    </row>
    <row r="27" spans="2:7" ht="15.75">
      <c r="B27" s="921"/>
      <c r="C27" s="921"/>
      <c r="E27" s="921"/>
      <c r="F27" s="921"/>
      <c r="G27" s="921"/>
    </row>
  </sheetData>
  <mergeCells count="35">
    <mergeCell ref="O7:O8"/>
    <mergeCell ref="P7:Q7"/>
    <mergeCell ref="R7:R8"/>
    <mergeCell ref="S6:V6"/>
    <mergeCell ref="S7:S8"/>
    <mergeCell ref="T7:U7"/>
    <mergeCell ref="V7:V8"/>
    <mergeCell ref="M1:N1"/>
    <mergeCell ref="E27:G27"/>
    <mergeCell ref="A1:G1"/>
    <mergeCell ref="E22:G22"/>
    <mergeCell ref="B22:C22"/>
    <mergeCell ref="A3:N3"/>
    <mergeCell ref="K7:K8"/>
    <mergeCell ref="L7:M7"/>
    <mergeCell ref="N7:N8"/>
    <mergeCell ref="F7:F8"/>
    <mergeCell ref="A2:N2"/>
    <mergeCell ref="D7:E7"/>
    <mergeCell ref="G7:G8"/>
    <mergeCell ref="K23:M23"/>
    <mergeCell ref="K21:N21"/>
    <mergeCell ref="H7:I7"/>
    <mergeCell ref="J7:J8"/>
    <mergeCell ref="C7:C8"/>
    <mergeCell ref="B27:C27"/>
    <mergeCell ref="A4:N4"/>
    <mergeCell ref="U5:V5"/>
    <mergeCell ref="A6:A8"/>
    <mergeCell ref="K22:N22"/>
    <mergeCell ref="B6:B8"/>
    <mergeCell ref="C6:F6"/>
    <mergeCell ref="G6:J6"/>
    <mergeCell ref="K6:N6"/>
    <mergeCell ref="O6:R6"/>
  </mergeCells>
  <printOptions/>
  <pageMargins left="0.75" right="0.5" top="0.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7"/>
  <sheetViews>
    <sheetView workbookViewId="0" topLeftCell="A10">
      <selection activeCell="B8" sqref="B8:B9"/>
    </sheetView>
  </sheetViews>
  <sheetFormatPr defaultColWidth="8.796875" defaultRowHeight="15"/>
  <cols>
    <col min="1" max="1" width="4" style="589" customWidth="1"/>
    <col min="2" max="2" width="51.19921875" style="589" customWidth="1"/>
    <col min="3" max="3" width="14.59765625" style="589" customWidth="1"/>
    <col min="4" max="4" width="9.19921875" style="589" customWidth="1"/>
    <col min="5" max="5" width="12.8984375" style="589" customWidth="1"/>
    <col min="6" max="6" width="9.19921875" style="589" customWidth="1"/>
    <col min="7" max="7" width="12.8984375" style="589" customWidth="1"/>
    <col min="8" max="8" width="34.69921875" style="592" customWidth="1"/>
    <col min="9" max="9" width="10" style="593" bestFit="1" customWidth="1"/>
    <col min="10" max="16384" width="9.09765625" style="589" customWidth="1"/>
  </cols>
  <sheetData>
    <row r="1" spans="1:9" s="582" customFormat="1" ht="15.75">
      <c r="A1" s="581" t="s">
        <v>292</v>
      </c>
      <c r="G1" s="583"/>
      <c r="H1" s="584" t="s">
        <v>293</v>
      </c>
      <c r="I1" s="585"/>
    </row>
    <row r="2" spans="1:9" s="582" customFormat="1" ht="15.75">
      <c r="A2" s="586"/>
      <c r="H2" s="587"/>
      <c r="I2" s="585"/>
    </row>
    <row r="3" spans="1:13" s="582" customFormat="1" ht="15.75" customHeight="1">
      <c r="A3" s="893" t="s">
        <v>294</v>
      </c>
      <c r="B3" s="893"/>
      <c r="C3" s="893"/>
      <c r="D3" s="893"/>
      <c r="E3" s="893"/>
      <c r="F3" s="893"/>
      <c r="G3" s="893"/>
      <c r="H3" s="893"/>
      <c r="I3" s="588"/>
      <c r="J3" s="588"/>
      <c r="K3" s="588"/>
      <c r="L3" s="588"/>
      <c r="M3" s="588"/>
    </row>
    <row r="4" spans="1:9" s="582" customFormat="1" ht="15.75">
      <c r="A4" s="882" t="s">
        <v>403</v>
      </c>
      <c r="B4" s="882"/>
      <c r="C4" s="882"/>
      <c r="D4" s="882"/>
      <c r="E4" s="882"/>
      <c r="F4" s="882"/>
      <c r="G4" s="882"/>
      <c r="H4" s="882"/>
      <c r="I4" s="585"/>
    </row>
    <row r="5" spans="1:9" s="582" customFormat="1" ht="15.75">
      <c r="A5" s="882"/>
      <c r="B5" s="882"/>
      <c r="C5" s="882"/>
      <c r="D5" s="882"/>
      <c r="E5" s="882"/>
      <c r="F5" s="882"/>
      <c r="G5" s="882"/>
      <c r="H5" s="587"/>
      <c r="I5" s="585"/>
    </row>
    <row r="6" spans="2:3" ht="12.75">
      <c r="B6" s="590"/>
      <c r="C6" s="591"/>
    </row>
    <row r="7" spans="3:8" ht="12.75">
      <c r="C7" s="591"/>
      <c r="G7" s="594"/>
      <c r="H7" s="594" t="s">
        <v>295</v>
      </c>
    </row>
    <row r="8" spans="1:10" s="597" customFormat="1" ht="91.5" customHeight="1">
      <c r="A8" s="894" t="s">
        <v>296</v>
      </c>
      <c r="B8" s="895" t="s">
        <v>297</v>
      </c>
      <c r="C8" s="894" t="s">
        <v>298</v>
      </c>
      <c r="D8" s="894" t="s">
        <v>299</v>
      </c>
      <c r="E8" s="894"/>
      <c r="F8" s="894" t="s">
        <v>300</v>
      </c>
      <c r="G8" s="894"/>
      <c r="H8" s="896" t="s">
        <v>11</v>
      </c>
      <c r="I8" s="596"/>
      <c r="J8" s="596"/>
    </row>
    <row r="9" spans="1:9" s="597" customFormat="1" ht="112.5" customHeight="1">
      <c r="A9" s="894"/>
      <c r="B9" s="895"/>
      <c r="C9" s="894"/>
      <c r="D9" s="595" t="s">
        <v>301</v>
      </c>
      <c r="E9" s="595" t="s">
        <v>61</v>
      </c>
      <c r="F9" s="595" t="s">
        <v>302</v>
      </c>
      <c r="G9" s="595" t="s">
        <v>61</v>
      </c>
      <c r="H9" s="896"/>
      <c r="I9" s="598"/>
    </row>
    <row r="10" spans="1:9" s="605" customFormat="1" ht="15">
      <c r="A10" s="599"/>
      <c r="B10" s="600" t="s">
        <v>303</v>
      </c>
      <c r="C10" s="601"/>
      <c r="D10" s="602"/>
      <c r="E10" s="601"/>
      <c r="F10" s="602"/>
      <c r="G10" s="601"/>
      <c r="H10" s="603"/>
      <c r="I10" s="604"/>
    </row>
    <row r="11" spans="1:9" s="586" customFormat="1" ht="15.75">
      <c r="A11" s="606">
        <v>1</v>
      </c>
      <c r="B11" s="607" t="s">
        <v>304</v>
      </c>
      <c r="C11" s="608"/>
      <c r="D11" s="609"/>
      <c r="E11" s="610"/>
      <c r="F11" s="609"/>
      <c r="G11" s="610"/>
      <c r="H11" s="611"/>
      <c r="I11" s="612"/>
    </row>
    <row r="12" spans="1:9" s="586" customFormat="1" ht="15.75" hidden="1">
      <c r="A12" s="613"/>
      <c r="B12" s="464" t="s">
        <v>305</v>
      </c>
      <c r="C12" s="614"/>
      <c r="D12" s="615"/>
      <c r="E12" s="616"/>
      <c r="F12" s="617"/>
      <c r="G12" s="618"/>
      <c r="H12" s="611"/>
      <c r="I12" s="612"/>
    </row>
    <row r="13" spans="1:9" s="586" customFormat="1" ht="15.75" hidden="1">
      <c r="A13" s="613"/>
      <c r="B13" s="619"/>
      <c r="C13" s="614"/>
      <c r="D13" s="620"/>
      <c r="E13" s="621"/>
      <c r="F13" s="622"/>
      <c r="G13" s="623"/>
      <c r="H13" s="611"/>
      <c r="I13" s="612"/>
    </row>
    <row r="14" spans="1:9" s="582" customFormat="1" ht="15.75" hidden="1">
      <c r="A14" s="613"/>
      <c r="B14" s="619"/>
      <c r="C14" s="614"/>
      <c r="D14" s="624"/>
      <c r="E14" s="625"/>
      <c r="F14" s="626"/>
      <c r="G14" s="627"/>
      <c r="H14" s="628"/>
      <c r="I14" s="585"/>
    </row>
    <row r="15" spans="1:9" s="586" customFormat="1" ht="15.75" hidden="1">
      <c r="A15" s="613"/>
      <c r="B15" s="619"/>
      <c r="C15" s="614"/>
      <c r="D15" s="624"/>
      <c r="E15" s="625"/>
      <c r="F15" s="626"/>
      <c r="G15" s="627"/>
      <c r="H15" s="611"/>
      <c r="I15" s="612"/>
    </row>
    <row r="16" spans="1:10" s="582" customFormat="1" ht="15.75" hidden="1">
      <c r="A16" s="613"/>
      <c r="B16" s="619"/>
      <c r="C16" s="614"/>
      <c r="D16" s="624"/>
      <c r="E16" s="625"/>
      <c r="F16" s="629"/>
      <c r="G16" s="630"/>
      <c r="H16" s="628"/>
      <c r="I16" s="585"/>
      <c r="J16" s="631"/>
    </row>
    <row r="17" spans="1:9" s="582" customFormat="1" ht="15.75" hidden="1">
      <c r="A17" s="613"/>
      <c r="B17" s="619"/>
      <c r="C17" s="614"/>
      <c r="D17" s="624"/>
      <c r="E17" s="625"/>
      <c r="F17" s="626"/>
      <c r="G17" s="627"/>
      <c r="H17" s="628"/>
      <c r="I17" s="585"/>
    </row>
    <row r="18" spans="1:9" s="582" customFormat="1" ht="15.75" hidden="1">
      <c r="A18" s="613"/>
      <c r="B18" s="619"/>
      <c r="C18" s="614"/>
      <c r="D18" s="624"/>
      <c r="E18" s="625"/>
      <c r="F18" s="629"/>
      <c r="G18" s="630"/>
      <c r="H18" s="628"/>
      <c r="I18" s="585"/>
    </row>
    <row r="19" spans="1:9" s="582" customFormat="1" ht="15.75" hidden="1">
      <c r="A19" s="613"/>
      <c r="B19" s="632"/>
      <c r="C19" s="614"/>
      <c r="D19" s="633"/>
      <c r="E19" s="634"/>
      <c r="F19" s="635"/>
      <c r="G19" s="636"/>
      <c r="H19" s="628"/>
      <c r="I19" s="585"/>
    </row>
    <row r="20" spans="1:9" s="582" customFormat="1" ht="15.75" hidden="1">
      <c r="A20" s="613"/>
      <c r="B20" s="619"/>
      <c r="C20" s="614"/>
      <c r="D20" s="633"/>
      <c r="E20" s="634"/>
      <c r="F20" s="635"/>
      <c r="G20" s="636"/>
      <c r="H20" s="628"/>
      <c r="I20" s="585"/>
    </row>
    <row r="21" spans="1:9" s="582" customFormat="1" ht="15.75" hidden="1">
      <c r="A21" s="613"/>
      <c r="B21" s="632"/>
      <c r="C21" s="614"/>
      <c r="D21" s="633"/>
      <c r="E21" s="634"/>
      <c r="F21" s="635"/>
      <c r="G21" s="636"/>
      <c r="H21" s="628"/>
      <c r="I21" s="585"/>
    </row>
    <row r="22" spans="1:9" s="582" customFormat="1" ht="15.75" hidden="1">
      <c r="A22" s="613"/>
      <c r="B22" s="637"/>
      <c r="C22" s="614"/>
      <c r="D22" s="633"/>
      <c r="E22" s="634"/>
      <c r="F22" s="635"/>
      <c r="G22" s="636"/>
      <c r="H22" s="628"/>
      <c r="I22" s="585"/>
    </row>
    <row r="23" spans="1:9" s="582" customFormat="1" ht="15.75" hidden="1">
      <c r="A23" s="613"/>
      <c r="B23" s="637"/>
      <c r="C23" s="614"/>
      <c r="D23" s="638"/>
      <c r="E23" s="639"/>
      <c r="F23" s="640"/>
      <c r="G23" s="641"/>
      <c r="H23" s="628"/>
      <c r="I23" s="585"/>
    </row>
    <row r="24" spans="1:9" s="582" customFormat="1" ht="15.75" hidden="1">
      <c r="A24" s="613"/>
      <c r="B24" s="637"/>
      <c r="C24" s="614"/>
      <c r="D24" s="638"/>
      <c r="E24" s="639"/>
      <c r="F24" s="640"/>
      <c r="G24" s="641"/>
      <c r="H24" s="642"/>
      <c r="I24" s="585"/>
    </row>
    <row r="25" spans="1:9" s="586" customFormat="1" ht="15.75" hidden="1">
      <c r="A25" s="643"/>
      <c r="B25" s="644"/>
      <c r="C25" s="645"/>
      <c r="D25" s="644"/>
      <c r="E25" s="646"/>
      <c r="F25" s="644"/>
      <c r="G25" s="646"/>
      <c r="H25" s="611"/>
      <c r="I25" s="612"/>
    </row>
    <row r="26" spans="1:9" s="582" customFormat="1" ht="15.75" hidden="1">
      <c r="A26" s="647"/>
      <c r="B26" s="648"/>
      <c r="C26" s="614"/>
      <c r="D26" s="649"/>
      <c r="E26" s="650"/>
      <c r="F26" s="649"/>
      <c r="G26" s="651"/>
      <c r="H26" s="628"/>
      <c r="I26" s="585"/>
    </row>
    <row r="27" spans="1:9" s="582" customFormat="1" ht="15.75">
      <c r="A27" s="647">
        <v>2</v>
      </c>
      <c r="B27" s="464" t="s">
        <v>305</v>
      </c>
      <c r="C27" s="614"/>
      <c r="D27" s="649"/>
      <c r="E27" s="650"/>
      <c r="F27" s="649"/>
      <c r="G27" s="651"/>
      <c r="H27" s="628"/>
      <c r="I27" s="585"/>
    </row>
    <row r="28" spans="1:9" s="582" customFormat="1" ht="15.75">
      <c r="A28" s="647"/>
      <c r="B28" s="648"/>
      <c r="C28" s="614"/>
      <c r="D28" s="649"/>
      <c r="E28" s="650"/>
      <c r="F28" s="649"/>
      <c r="G28" s="651"/>
      <c r="H28" s="628"/>
      <c r="I28" s="585"/>
    </row>
    <row r="29" spans="1:9" s="582" customFormat="1" ht="15.75">
      <c r="A29" s="647"/>
      <c r="B29" s="648"/>
      <c r="C29" s="614"/>
      <c r="D29" s="649"/>
      <c r="E29" s="650"/>
      <c r="F29" s="649"/>
      <c r="G29" s="651"/>
      <c r="H29" s="628"/>
      <c r="I29" s="585"/>
    </row>
    <row r="30" spans="1:9" s="582" customFormat="1" ht="15.75">
      <c r="A30" s="647"/>
      <c r="B30" s="648"/>
      <c r="C30" s="614"/>
      <c r="D30" s="649"/>
      <c r="E30" s="650"/>
      <c r="F30" s="649"/>
      <c r="G30" s="651"/>
      <c r="H30" s="628"/>
      <c r="I30" s="585"/>
    </row>
    <row r="31" spans="1:9" s="582" customFormat="1" ht="15.75">
      <c r="A31" s="647"/>
      <c r="B31" s="648"/>
      <c r="C31" s="614"/>
      <c r="D31" s="649"/>
      <c r="E31" s="650"/>
      <c r="F31" s="649"/>
      <c r="G31" s="651"/>
      <c r="H31" s="628"/>
      <c r="I31" s="585"/>
    </row>
    <row r="32" spans="1:9" s="582" customFormat="1" ht="15.75">
      <c r="A32" s="652"/>
      <c r="B32" s="653"/>
      <c r="C32" s="654"/>
      <c r="D32" s="655"/>
      <c r="E32" s="656"/>
      <c r="F32" s="655"/>
      <c r="G32" s="657"/>
      <c r="H32" s="658"/>
      <c r="I32" s="585"/>
    </row>
    <row r="35" spans="5:7" ht="15.75">
      <c r="E35" s="891"/>
      <c r="F35" s="891"/>
      <c r="G35" s="891"/>
    </row>
    <row r="36" spans="5:7" ht="15.75">
      <c r="E36" s="891"/>
      <c r="F36" s="891"/>
      <c r="G36" s="891"/>
    </row>
    <row r="37" spans="5:7" ht="15.75">
      <c r="E37" s="892"/>
      <c r="F37" s="892"/>
      <c r="G37" s="892"/>
    </row>
  </sheetData>
  <mergeCells count="12">
    <mergeCell ref="F8:G8"/>
    <mergeCell ref="H8:H9"/>
    <mergeCell ref="E35:G35"/>
    <mergeCell ref="E36:G36"/>
    <mergeCell ref="E37:G37"/>
    <mergeCell ref="A3:H3"/>
    <mergeCell ref="A4:H4"/>
    <mergeCell ref="A5:G5"/>
    <mergeCell ref="A8:A9"/>
    <mergeCell ref="B8:B9"/>
    <mergeCell ref="C8:C9"/>
    <mergeCell ref="D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6"/>
  <sheetViews>
    <sheetView workbookViewId="0" topLeftCell="A61">
      <selection activeCell="B6" sqref="B6:B8"/>
    </sheetView>
  </sheetViews>
  <sheetFormatPr defaultColWidth="8.796875" defaultRowHeight="15"/>
  <cols>
    <col min="1" max="1" width="5.19921875" style="391" customWidth="1"/>
    <col min="2" max="2" width="27.59765625" style="390" customWidth="1"/>
    <col min="3" max="3" width="11.3984375" style="390" customWidth="1"/>
    <col min="4" max="4" width="8.59765625" style="390" customWidth="1"/>
    <col min="5" max="5" width="12.8984375" style="390" customWidth="1"/>
    <col min="6" max="6" width="11.69921875" style="390" customWidth="1"/>
    <col min="7" max="7" width="9.8984375" style="390" customWidth="1"/>
    <col min="8" max="8" width="13.09765625" style="390" customWidth="1"/>
    <col min="9" max="9" width="13.69921875" style="390" hidden="1" customWidth="1"/>
    <col min="10" max="10" width="13.69921875" style="390" customWidth="1"/>
    <col min="11" max="11" width="13.69921875" style="390" hidden="1" customWidth="1"/>
    <col min="12" max="12" width="19.8984375" style="391" customWidth="1"/>
    <col min="13" max="13" width="33.09765625" style="390" customWidth="1"/>
    <col min="14" max="16384" width="9.09765625" style="390" customWidth="1"/>
  </cols>
  <sheetData>
    <row r="1" spans="1:13" ht="15.75">
      <c r="A1" s="880" t="s">
        <v>175</v>
      </c>
      <c r="B1" s="880"/>
      <c r="C1" s="880"/>
      <c r="D1" s="389"/>
      <c r="M1" s="391" t="s">
        <v>231</v>
      </c>
    </row>
    <row r="2" spans="1:3" ht="15.75">
      <c r="A2" s="881" t="s">
        <v>215</v>
      </c>
      <c r="B2" s="881"/>
      <c r="C2" s="881"/>
    </row>
    <row r="3" spans="1:13" ht="41.25" customHeight="1">
      <c r="A3" s="897" t="s">
        <v>232</v>
      </c>
      <c r="B3" s="898"/>
      <c r="C3" s="898"/>
      <c r="D3" s="898"/>
      <c r="E3" s="898"/>
      <c r="F3" s="898"/>
      <c r="G3" s="898"/>
      <c r="H3" s="898"/>
      <c r="I3" s="898"/>
      <c r="J3" s="898"/>
      <c r="K3" s="898"/>
      <c r="L3" s="898"/>
      <c r="M3" s="898"/>
    </row>
    <row r="4" spans="1:13" ht="15">
      <c r="A4" s="897"/>
      <c r="B4" s="897"/>
      <c r="C4" s="897"/>
      <c r="D4" s="897"/>
      <c r="E4" s="897"/>
      <c r="F4" s="897"/>
      <c r="G4" s="897"/>
      <c r="H4" s="897"/>
      <c r="I4" s="897"/>
      <c r="J4" s="897"/>
      <c r="K4" s="897"/>
      <c r="L4" s="897"/>
      <c r="M4" s="897"/>
    </row>
    <row r="5" spans="1:13" ht="15">
      <c r="A5" s="392"/>
      <c r="B5" s="392"/>
      <c r="C5" s="392"/>
      <c r="D5" s="392"/>
      <c r="E5" s="392"/>
      <c r="F5" s="392"/>
      <c r="G5" s="392"/>
      <c r="H5" s="392"/>
      <c r="I5" s="392"/>
      <c r="J5" s="392"/>
      <c r="K5" s="392"/>
      <c r="L5" s="393"/>
      <c r="M5" s="243" t="s">
        <v>178</v>
      </c>
    </row>
    <row r="6" spans="1:13" ht="27.75" customHeight="1">
      <c r="A6" s="876" t="s">
        <v>179</v>
      </c>
      <c r="B6" s="876" t="s">
        <v>115</v>
      </c>
      <c r="C6" s="876" t="s">
        <v>373</v>
      </c>
      <c r="D6" s="876" t="s">
        <v>233</v>
      </c>
      <c r="E6" s="863" t="s">
        <v>234</v>
      </c>
      <c r="F6" s="864"/>
      <c r="G6" s="864"/>
      <c r="H6" s="865"/>
      <c r="I6" s="394"/>
      <c r="J6" s="394"/>
      <c r="K6" s="394"/>
      <c r="L6" s="863" t="s">
        <v>235</v>
      </c>
      <c r="M6" s="865"/>
    </row>
    <row r="7" spans="1:13" ht="27" customHeight="1">
      <c r="A7" s="877"/>
      <c r="B7" s="877"/>
      <c r="C7" s="879"/>
      <c r="D7" s="877"/>
      <c r="E7" s="876" t="s">
        <v>236</v>
      </c>
      <c r="F7" s="876" t="s">
        <v>237</v>
      </c>
      <c r="G7" s="876" t="s">
        <v>238</v>
      </c>
      <c r="H7" s="876" t="s">
        <v>239</v>
      </c>
      <c r="I7" s="876" t="s">
        <v>240</v>
      </c>
      <c r="J7" s="876" t="s">
        <v>241</v>
      </c>
      <c r="K7" s="876" t="s">
        <v>242</v>
      </c>
      <c r="L7" s="876" t="s">
        <v>243</v>
      </c>
      <c r="M7" s="876" t="s">
        <v>244</v>
      </c>
    </row>
    <row r="8" spans="1:13" ht="64.5" customHeight="1">
      <c r="A8" s="878"/>
      <c r="B8" s="878"/>
      <c r="C8" s="875"/>
      <c r="D8" s="878"/>
      <c r="E8" s="875"/>
      <c r="F8" s="878"/>
      <c r="G8" s="878"/>
      <c r="H8" s="875"/>
      <c r="I8" s="878"/>
      <c r="J8" s="878"/>
      <c r="K8" s="878"/>
      <c r="L8" s="875"/>
      <c r="M8" s="875"/>
    </row>
    <row r="9" spans="1:13" s="397" customFormat="1" ht="60">
      <c r="A9" s="395" t="s">
        <v>12</v>
      </c>
      <c r="B9" s="395" t="s">
        <v>13</v>
      </c>
      <c r="C9" s="395">
        <v>1</v>
      </c>
      <c r="D9" s="395">
        <v>2</v>
      </c>
      <c r="E9" s="395" t="s">
        <v>245</v>
      </c>
      <c r="F9" s="395">
        <v>4</v>
      </c>
      <c r="G9" s="395">
        <v>5</v>
      </c>
      <c r="H9" s="395" t="s">
        <v>246</v>
      </c>
      <c r="I9" s="396" t="s">
        <v>247</v>
      </c>
      <c r="J9" s="396" t="s">
        <v>248</v>
      </c>
      <c r="K9" s="396" t="s">
        <v>249</v>
      </c>
      <c r="L9" s="395">
        <v>10</v>
      </c>
      <c r="M9" s="395">
        <v>11</v>
      </c>
    </row>
    <row r="10" spans="1:13" s="403" customFormat="1" ht="24" customHeight="1">
      <c r="A10" s="398"/>
      <c r="B10" s="398" t="s">
        <v>160</v>
      </c>
      <c r="C10" s="399" t="e">
        <f>C11+#REF!+C51+C55+C70+C90+C101</f>
        <v>#REF!</v>
      </c>
      <c r="D10" s="399" t="e">
        <f>D11+#REF!+D51+D55+D70+D90+D101</f>
        <v>#REF!</v>
      </c>
      <c r="E10" s="400" t="e">
        <f>E11+#REF!+E51+E55+E70+E90+E101</f>
        <v>#REF!</v>
      </c>
      <c r="F10" s="400" t="e">
        <f>F11+#REF!+F51+F55+F70+F90+F101</f>
        <v>#REF!</v>
      </c>
      <c r="G10" s="400" t="e">
        <f>G11+#REF!+G51+G55+G70+G90+G101</f>
        <v>#REF!</v>
      </c>
      <c r="H10" s="400" t="e">
        <f>H11+#REF!+H51+H55+H70+H90+H101</f>
        <v>#REF!</v>
      </c>
      <c r="I10" s="399" t="e">
        <f>I11+#REF!+I51+I55+I70+I90+I101</f>
        <v>#REF!</v>
      </c>
      <c r="J10" s="401" t="e">
        <f>J11+#REF!+J51+J55+J70+J90+J101</f>
        <v>#REF!</v>
      </c>
      <c r="K10" s="399" t="e">
        <f>K11+#REF!+K51+K55+K70+K90+K101</f>
        <v>#REF!</v>
      </c>
      <c r="L10" s="398"/>
      <c r="M10" s="402"/>
    </row>
    <row r="11" spans="1:13" s="403" customFormat="1" ht="15" customHeight="1">
      <c r="A11" s="398" t="s">
        <v>48</v>
      </c>
      <c r="B11" s="404" t="s">
        <v>198</v>
      </c>
      <c r="C11" s="399">
        <f>C12+C32+C47</f>
        <v>57</v>
      </c>
      <c r="D11" s="399">
        <f aca="true" t="shared" si="0" ref="D11:J11">D12+D32+D47</f>
        <v>36</v>
      </c>
      <c r="E11" s="400">
        <f t="shared" si="0"/>
        <v>114.0484</v>
      </c>
      <c r="F11" s="400">
        <f t="shared" si="0"/>
        <v>111.33999999999999</v>
      </c>
      <c r="G11" s="400">
        <f t="shared" si="0"/>
        <v>2.7084</v>
      </c>
      <c r="H11" s="400">
        <f t="shared" si="0"/>
        <v>79.83388</v>
      </c>
      <c r="I11" s="400" t="e">
        <f t="shared" si="0"/>
        <v>#REF!</v>
      </c>
      <c r="J11" s="401">
        <f t="shared" si="0"/>
        <v>887.5958939999999</v>
      </c>
      <c r="K11" s="405"/>
      <c r="L11" s="406"/>
      <c r="M11" s="407"/>
    </row>
    <row r="12" spans="1:13" ht="15">
      <c r="A12" s="398"/>
      <c r="B12" s="404" t="s">
        <v>199</v>
      </c>
      <c r="C12" s="402">
        <v>34</v>
      </c>
      <c r="D12" s="402">
        <v>19</v>
      </c>
      <c r="E12" s="408">
        <f aca="true" t="shared" si="1" ref="E12:J12">SUM(E13:E31)</f>
        <v>59.4884</v>
      </c>
      <c r="F12" s="408">
        <f t="shared" si="1"/>
        <v>57.98</v>
      </c>
      <c r="G12" s="408">
        <f t="shared" si="1"/>
        <v>1.5084</v>
      </c>
      <c r="H12" s="408">
        <f t="shared" si="1"/>
        <v>41.64188</v>
      </c>
      <c r="I12" s="408" t="e">
        <f t="shared" si="1"/>
        <v>#REF!</v>
      </c>
      <c r="J12" s="409">
        <f t="shared" si="1"/>
        <v>517.905444</v>
      </c>
      <c r="K12" s="410"/>
      <c r="L12" s="311"/>
      <c r="M12" s="311"/>
    </row>
    <row r="13" spans="1:13" ht="15">
      <c r="A13" s="411">
        <v>1</v>
      </c>
      <c r="B13" s="412" t="s">
        <v>200</v>
      </c>
      <c r="C13" s="412"/>
      <c r="D13" s="413"/>
      <c r="E13" s="414">
        <f>SUM(F13:G13)</f>
        <v>3</v>
      </c>
      <c r="F13" s="415">
        <v>3</v>
      </c>
      <c r="G13" s="415"/>
      <c r="H13" s="416">
        <f>E13*0.7</f>
        <v>2.0999999999999996</v>
      </c>
      <c r="I13" s="417"/>
      <c r="J13" s="417">
        <f aca="true" t="shared" si="2" ref="J13:J20">H13*1.15*12</f>
        <v>28.979999999999997</v>
      </c>
      <c r="K13" s="417"/>
      <c r="L13" s="418" t="s">
        <v>201</v>
      </c>
      <c r="M13" s="866" t="s">
        <v>202</v>
      </c>
    </row>
    <row r="14" spans="1:13" s="403" customFormat="1" ht="15">
      <c r="A14" s="419">
        <v>2</v>
      </c>
      <c r="B14" s="420" t="s">
        <v>250</v>
      </c>
      <c r="C14" s="420"/>
      <c r="D14" s="421"/>
      <c r="E14" s="422">
        <f aca="true" t="shared" si="3" ref="E14:E31">SUM(F14:G14)</f>
        <v>2.34</v>
      </c>
      <c r="F14" s="423">
        <v>2.34</v>
      </c>
      <c r="G14" s="423"/>
      <c r="H14" s="424">
        <f aca="true" t="shared" si="4" ref="H14:H31">E14*0.7</f>
        <v>1.638</v>
      </c>
      <c r="I14" s="425"/>
      <c r="J14" s="425">
        <f t="shared" si="2"/>
        <v>22.6044</v>
      </c>
      <c r="K14" s="425"/>
      <c r="L14" s="426" t="s">
        <v>201</v>
      </c>
      <c r="M14" s="867"/>
    </row>
    <row r="15" spans="1:13" s="403" customFormat="1" ht="15">
      <c r="A15" s="419">
        <v>3</v>
      </c>
      <c r="B15" s="420" t="s">
        <v>251</v>
      </c>
      <c r="C15" s="420"/>
      <c r="D15" s="421"/>
      <c r="E15" s="422">
        <f t="shared" si="3"/>
        <v>3.15</v>
      </c>
      <c r="F15" s="423">
        <v>3</v>
      </c>
      <c r="G15" s="423">
        <v>0.15</v>
      </c>
      <c r="H15" s="424">
        <f t="shared" si="4"/>
        <v>2.2049999999999996</v>
      </c>
      <c r="I15" s="425"/>
      <c r="J15" s="425">
        <f t="shared" si="2"/>
        <v>30.42899999999999</v>
      </c>
      <c r="K15" s="425"/>
      <c r="L15" s="426" t="s">
        <v>201</v>
      </c>
      <c r="M15" s="867"/>
    </row>
    <row r="16" spans="1:13" s="403" customFormat="1" ht="15">
      <c r="A16" s="419">
        <v>4</v>
      </c>
      <c r="B16" s="427" t="s">
        <v>252</v>
      </c>
      <c r="C16" s="427"/>
      <c r="D16" s="421"/>
      <c r="E16" s="422">
        <f t="shared" si="3"/>
        <v>3</v>
      </c>
      <c r="F16" s="428">
        <v>3</v>
      </c>
      <c r="G16" s="429"/>
      <c r="H16" s="424">
        <f t="shared" si="4"/>
        <v>2.0999999999999996</v>
      </c>
      <c r="I16" s="425"/>
      <c r="J16" s="425">
        <f t="shared" si="2"/>
        <v>28.979999999999997</v>
      </c>
      <c r="K16" s="425"/>
      <c r="L16" s="426" t="s">
        <v>201</v>
      </c>
      <c r="M16" s="867"/>
    </row>
    <row r="17" spans="1:13" s="403" customFormat="1" ht="15">
      <c r="A17" s="419">
        <v>5</v>
      </c>
      <c r="B17" s="427" t="s">
        <v>253</v>
      </c>
      <c r="C17" s="427"/>
      <c r="D17" s="421"/>
      <c r="E17" s="422">
        <f t="shared" si="3"/>
        <v>1.86</v>
      </c>
      <c r="F17" s="428">
        <v>1.86</v>
      </c>
      <c r="G17" s="429"/>
      <c r="H17" s="424">
        <f t="shared" si="4"/>
        <v>1.302</v>
      </c>
      <c r="I17" s="425"/>
      <c r="J17" s="425">
        <f t="shared" si="2"/>
        <v>17.967599999999997</v>
      </c>
      <c r="K17" s="425"/>
      <c r="L17" s="426" t="s">
        <v>201</v>
      </c>
      <c r="M17" s="867"/>
    </row>
    <row r="18" spans="1:13" s="403" customFormat="1" ht="15">
      <c r="A18" s="419">
        <v>6</v>
      </c>
      <c r="B18" s="420" t="s">
        <v>254</v>
      </c>
      <c r="C18" s="420"/>
      <c r="D18" s="421"/>
      <c r="E18" s="422">
        <f t="shared" si="3"/>
        <v>2.86</v>
      </c>
      <c r="F18" s="423">
        <v>2.86</v>
      </c>
      <c r="G18" s="423"/>
      <c r="H18" s="424">
        <f t="shared" si="4"/>
        <v>2.002</v>
      </c>
      <c r="I18" s="425"/>
      <c r="J18" s="425">
        <f t="shared" si="2"/>
        <v>27.627599999999994</v>
      </c>
      <c r="K18" s="425"/>
      <c r="L18" s="426" t="s">
        <v>255</v>
      </c>
      <c r="M18" s="867"/>
    </row>
    <row r="19" spans="1:13" s="403" customFormat="1" ht="15">
      <c r="A19" s="419">
        <v>7</v>
      </c>
      <c r="B19" s="420" t="s">
        <v>256</v>
      </c>
      <c r="C19" s="420"/>
      <c r="D19" s="421"/>
      <c r="E19" s="422">
        <f t="shared" si="3"/>
        <v>2.4899999999999998</v>
      </c>
      <c r="F19" s="423">
        <v>2.34</v>
      </c>
      <c r="G19" s="423">
        <v>0.15</v>
      </c>
      <c r="H19" s="424">
        <f t="shared" si="4"/>
        <v>1.7429999999999997</v>
      </c>
      <c r="I19" s="425"/>
      <c r="J19" s="425">
        <f t="shared" si="2"/>
        <v>24.053399999999993</v>
      </c>
      <c r="K19" s="425"/>
      <c r="L19" s="426" t="s">
        <v>255</v>
      </c>
      <c r="M19" s="867"/>
    </row>
    <row r="20" spans="1:13" s="403" customFormat="1" ht="15">
      <c r="A20" s="419">
        <v>8</v>
      </c>
      <c r="B20" s="420" t="s">
        <v>257</v>
      </c>
      <c r="C20" s="420"/>
      <c r="D20" s="421"/>
      <c r="E20" s="422">
        <f t="shared" si="3"/>
        <v>3.15</v>
      </c>
      <c r="F20" s="423">
        <v>3</v>
      </c>
      <c r="G20" s="423">
        <v>0.15</v>
      </c>
      <c r="H20" s="424">
        <f t="shared" si="4"/>
        <v>2.2049999999999996</v>
      </c>
      <c r="I20" s="425"/>
      <c r="J20" s="425">
        <f t="shared" si="2"/>
        <v>30.42899999999999</v>
      </c>
      <c r="K20" s="425"/>
      <c r="L20" s="426" t="s">
        <v>255</v>
      </c>
      <c r="M20" s="867"/>
    </row>
    <row r="21" spans="1:13" s="403" customFormat="1" ht="15">
      <c r="A21" s="419">
        <v>9</v>
      </c>
      <c r="B21" s="420" t="s">
        <v>258</v>
      </c>
      <c r="C21" s="420"/>
      <c r="D21" s="421"/>
      <c r="E21" s="422">
        <f t="shared" si="3"/>
        <v>4.26</v>
      </c>
      <c r="F21" s="423">
        <v>4.06</v>
      </c>
      <c r="G21" s="423">
        <v>0.2</v>
      </c>
      <c r="H21" s="424">
        <f t="shared" si="4"/>
        <v>2.9819999999999998</v>
      </c>
      <c r="I21" s="430"/>
      <c r="J21" s="425">
        <f>H21*1.15*2</f>
        <v>6.858599999999999</v>
      </c>
      <c r="K21" s="430"/>
      <c r="L21" s="426" t="s">
        <v>255</v>
      </c>
      <c r="M21" s="867"/>
    </row>
    <row r="22" spans="1:13" s="403" customFormat="1" ht="15">
      <c r="A22" s="419">
        <v>10</v>
      </c>
      <c r="B22" s="420" t="s">
        <v>259</v>
      </c>
      <c r="C22" s="420"/>
      <c r="D22" s="421"/>
      <c r="E22" s="422">
        <f t="shared" si="3"/>
        <v>1.86</v>
      </c>
      <c r="F22" s="423">
        <v>1.86</v>
      </c>
      <c r="G22" s="423"/>
      <c r="H22" s="424">
        <f t="shared" si="4"/>
        <v>1.302</v>
      </c>
      <c r="I22" s="425"/>
      <c r="J22" s="425">
        <f aca="true" t="shared" si="5" ref="J22:J29">H22*1.15*12</f>
        <v>17.967599999999997</v>
      </c>
      <c r="K22" s="425"/>
      <c r="L22" s="426" t="s">
        <v>255</v>
      </c>
      <c r="M22" s="867"/>
    </row>
    <row r="23" spans="1:13" s="403" customFormat="1" ht="15">
      <c r="A23" s="419">
        <v>11</v>
      </c>
      <c r="B23" s="420" t="s">
        <v>260</v>
      </c>
      <c r="C23" s="420"/>
      <c r="D23" s="421"/>
      <c r="E23" s="422">
        <f t="shared" si="3"/>
        <v>1.86</v>
      </c>
      <c r="F23" s="423">
        <v>1.86</v>
      </c>
      <c r="G23" s="423"/>
      <c r="H23" s="424">
        <f t="shared" si="4"/>
        <v>1.302</v>
      </c>
      <c r="I23" s="425"/>
      <c r="J23" s="425">
        <f t="shared" si="5"/>
        <v>17.967599999999997</v>
      </c>
      <c r="K23" s="425"/>
      <c r="L23" s="426" t="s">
        <v>255</v>
      </c>
      <c r="M23" s="867"/>
    </row>
    <row r="24" spans="1:13" s="403" customFormat="1" ht="15">
      <c r="A24" s="419">
        <v>12</v>
      </c>
      <c r="B24" s="420" t="s">
        <v>261</v>
      </c>
      <c r="C24" s="420"/>
      <c r="D24" s="421"/>
      <c r="E24" s="422">
        <f t="shared" si="3"/>
        <v>2.67</v>
      </c>
      <c r="F24" s="423">
        <v>2.67</v>
      </c>
      <c r="G24" s="423"/>
      <c r="H24" s="424">
        <f t="shared" si="4"/>
        <v>1.8689999999999998</v>
      </c>
      <c r="I24" s="425"/>
      <c r="J24" s="425">
        <f t="shared" si="5"/>
        <v>25.792199999999994</v>
      </c>
      <c r="K24" s="425"/>
      <c r="L24" s="426" t="s">
        <v>255</v>
      </c>
      <c r="M24" s="867"/>
    </row>
    <row r="25" spans="1:13" s="403" customFormat="1" ht="15">
      <c r="A25" s="419">
        <v>13</v>
      </c>
      <c r="B25" s="420" t="s">
        <v>262</v>
      </c>
      <c r="C25" s="431"/>
      <c r="D25" s="421"/>
      <c r="E25" s="422">
        <f t="shared" si="3"/>
        <v>4.32</v>
      </c>
      <c r="F25" s="423">
        <v>4.32</v>
      </c>
      <c r="G25" s="423"/>
      <c r="H25" s="424">
        <f t="shared" si="4"/>
        <v>3.024</v>
      </c>
      <c r="I25" s="425"/>
      <c r="J25" s="425">
        <f t="shared" si="5"/>
        <v>41.7312</v>
      </c>
      <c r="K25" s="425"/>
      <c r="L25" s="426" t="s">
        <v>255</v>
      </c>
      <c r="M25" s="867"/>
    </row>
    <row r="26" spans="1:13" s="403" customFormat="1" ht="15">
      <c r="A26" s="419">
        <v>14</v>
      </c>
      <c r="B26" s="432" t="s">
        <v>263</v>
      </c>
      <c r="C26" s="421"/>
      <c r="D26" s="421"/>
      <c r="E26" s="422">
        <f t="shared" si="3"/>
        <v>4.4254</v>
      </c>
      <c r="F26" s="423">
        <v>4.06</v>
      </c>
      <c r="G26" s="423">
        <f>F26*9%</f>
        <v>0.36539999999999995</v>
      </c>
      <c r="H26" s="424">
        <f t="shared" si="4"/>
        <v>3.0977799999999998</v>
      </c>
      <c r="I26" s="374" t="e">
        <f>SUM(I27,#REF!,#REF!,#REF!,#REF!,#REF!,#REF!)</f>
        <v>#REF!</v>
      </c>
      <c r="J26" s="425">
        <f t="shared" si="5"/>
        <v>42.74936399999999</v>
      </c>
      <c r="K26" s="374" t="e">
        <f>SUM(K27,#REF!,#REF!,#REF!,#REF!,#REF!,#REF!)</f>
        <v>#REF!</v>
      </c>
      <c r="L26" s="426" t="s">
        <v>201</v>
      </c>
      <c r="M26" s="867"/>
    </row>
    <row r="27" spans="1:13" ht="15">
      <c r="A27" s="419">
        <v>15</v>
      </c>
      <c r="B27" s="433" t="s">
        <v>203</v>
      </c>
      <c r="C27" s="434"/>
      <c r="D27" s="434"/>
      <c r="E27" s="422">
        <f t="shared" si="3"/>
        <v>4.57</v>
      </c>
      <c r="F27" s="435">
        <v>4.32</v>
      </c>
      <c r="G27" s="435">
        <v>0.25</v>
      </c>
      <c r="H27" s="424">
        <f t="shared" si="4"/>
        <v>3.199</v>
      </c>
      <c r="I27" s="374">
        <f>SUM(I28:I50)</f>
        <v>654.377976</v>
      </c>
      <c r="J27" s="425">
        <f t="shared" si="5"/>
        <v>44.14619999999999</v>
      </c>
      <c r="K27" s="374">
        <f>SUM(K28:K50)</f>
        <v>703.36182</v>
      </c>
      <c r="L27" s="436" t="s">
        <v>204</v>
      </c>
      <c r="M27" s="867"/>
    </row>
    <row r="28" spans="1:13" ht="15">
      <c r="A28" s="419">
        <v>16</v>
      </c>
      <c r="B28" s="437" t="s">
        <v>264</v>
      </c>
      <c r="C28" s="438"/>
      <c r="D28" s="438"/>
      <c r="E28" s="422">
        <f t="shared" si="3"/>
        <v>4.303</v>
      </c>
      <c r="F28" s="435">
        <v>4.06</v>
      </c>
      <c r="G28" s="435">
        <v>0.243</v>
      </c>
      <c r="H28" s="424">
        <f t="shared" si="4"/>
        <v>3.0120999999999998</v>
      </c>
      <c r="I28" s="373">
        <f aca="true" t="shared" si="6" ref="I28:I49">H28*0.83*12</f>
        <v>30.000515999999998</v>
      </c>
      <c r="J28" s="425">
        <f t="shared" si="5"/>
        <v>41.566979999999994</v>
      </c>
      <c r="K28" s="373">
        <f>H28*(1.05+1.15)*6</f>
        <v>39.75972</v>
      </c>
      <c r="L28" s="436" t="s">
        <v>204</v>
      </c>
      <c r="M28" s="867"/>
    </row>
    <row r="29" spans="1:13" ht="15">
      <c r="A29" s="419">
        <v>17</v>
      </c>
      <c r="B29" s="439" t="s">
        <v>137</v>
      </c>
      <c r="C29" s="440"/>
      <c r="D29" s="440"/>
      <c r="E29" s="422">
        <f t="shared" si="3"/>
        <v>2.26</v>
      </c>
      <c r="F29" s="435">
        <v>2.26</v>
      </c>
      <c r="G29" s="435"/>
      <c r="H29" s="424">
        <f t="shared" si="4"/>
        <v>1.5819999999999999</v>
      </c>
      <c r="I29" s="373">
        <f t="shared" si="6"/>
        <v>15.756719999999998</v>
      </c>
      <c r="J29" s="425">
        <f t="shared" si="5"/>
        <v>21.831599999999995</v>
      </c>
      <c r="K29" s="373">
        <f>H29*(1.05+1.15)*6</f>
        <v>20.8824</v>
      </c>
      <c r="L29" s="436" t="s">
        <v>204</v>
      </c>
      <c r="M29" s="867"/>
    </row>
    <row r="30" spans="1:13" ht="15">
      <c r="A30" s="419">
        <v>18</v>
      </c>
      <c r="B30" s="439" t="s">
        <v>265</v>
      </c>
      <c r="C30" s="440"/>
      <c r="D30" s="440"/>
      <c r="E30" s="422">
        <f t="shared" si="3"/>
        <v>4.65</v>
      </c>
      <c r="F30" s="435">
        <v>4.65</v>
      </c>
      <c r="G30" s="435"/>
      <c r="H30" s="424">
        <f t="shared" si="4"/>
        <v>3.255</v>
      </c>
      <c r="I30" s="373">
        <f t="shared" si="6"/>
        <v>32.419799999999995</v>
      </c>
      <c r="J30" s="425">
        <f>H30*1.15*6</f>
        <v>22.4595</v>
      </c>
      <c r="K30" s="373">
        <f>H30*(1.05+1.15)*6</f>
        <v>42.966</v>
      </c>
      <c r="L30" s="436" t="s">
        <v>204</v>
      </c>
      <c r="M30" s="867"/>
    </row>
    <row r="31" spans="1:13" ht="15">
      <c r="A31" s="441">
        <v>19</v>
      </c>
      <c r="B31" s="442" t="s">
        <v>205</v>
      </c>
      <c r="C31" s="443"/>
      <c r="D31" s="443"/>
      <c r="E31" s="444">
        <f t="shared" si="3"/>
        <v>2.46</v>
      </c>
      <c r="F31" s="445">
        <v>2.46</v>
      </c>
      <c r="G31" s="445"/>
      <c r="H31" s="446">
        <f t="shared" si="4"/>
        <v>1.722</v>
      </c>
      <c r="I31" s="447">
        <f t="shared" si="6"/>
        <v>17.15112</v>
      </c>
      <c r="J31" s="448">
        <f>H31*1.15*12</f>
        <v>23.763599999999997</v>
      </c>
      <c r="K31" s="447">
        <f>H31*(1.05+1.15)*6</f>
        <v>22.730400000000003</v>
      </c>
      <c r="L31" s="449" t="s">
        <v>204</v>
      </c>
      <c r="M31" s="868"/>
    </row>
    <row r="32" spans="1:13" ht="15">
      <c r="A32" s="450"/>
      <c r="B32" s="451" t="s">
        <v>266</v>
      </c>
      <c r="C32" s="452">
        <v>14</v>
      </c>
      <c r="D32" s="453">
        <v>14</v>
      </c>
      <c r="E32" s="454">
        <f aca="true" t="shared" si="7" ref="E32:J32">SUM(E33:E46)</f>
        <v>42.010000000000005</v>
      </c>
      <c r="F32" s="454">
        <f t="shared" si="7"/>
        <v>41.06</v>
      </c>
      <c r="G32" s="454">
        <f t="shared" si="7"/>
        <v>0.9500000000000001</v>
      </c>
      <c r="H32" s="454">
        <f t="shared" si="7"/>
        <v>29.407</v>
      </c>
      <c r="I32" s="454">
        <f t="shared" si="7"/>
        <v>205.98773999999995</v>
      </c>
      <c r="J32" s="455">
        <f t="shared" si="7"/>
        <v>250.23424999999997</v>
      </c>
      <c r="K32" s="456">
        <f>H32*1.05*3</f>
        <v>92.63204999999999</v>
      </c>
      <c r="L32" s="457"/>
      <c r="M32" s="458"/>
    </row>
    <row r="33" spans="1:13" ht="15">
      <c r="A33" s="411">
        <v>1</v>
      </c>
      <c r="B33" s="68" t="s">
        <v>148</v>
      </c>
      <c r="C33" s="459"/>
      <c r="D33" s="459"/>
      <c r="E33" s="414">
        <f>F33+G33</f>
        <v>4.82</v>
      </c>
      <c r="F33" s="414">
        <v>4.32</v>
      </c>
      <c r="G33" s="414">
        <v>0.5</v>
      </c>
      <c r="H33" s="416">
        <f>E33*0.7</f>
        <v>3.374</v>
      </c>
      <c r="I33" s="460">
        <f t="shared" si="6"/>
        <v>33.60504</v>
      </c>
      <c r="J33" s="417">
        <f>H33*1.15*8</f>
        <v>31.040799999999997</v>
      </c>
      <c r="K33" s="460">
        <f>H33*(1.05+1.15)*6</f>
        <v>44.5368</v>
      </c>
      <c r="L33" s="274" t="s">
        <v>255</v>
      </c>
      <c r="M33" s="866" t="s">
        <v>202</v>
      </c>
    </row>
    <row r="34" spans="1:13" ht="15">
      <c r="A34" s="419">
        <v>2</v>
      </c>
      <c r="B34" s="73" t="s">
        <v>267</v>
      </c>
      <c r="C34" s="440"/>
      <c r="D34" s="440"/>
      <c r="E34" s="422">
        <f aca="true" t="shared" si="8" ref="E34:E50">F34+G34</f>
        <v>4.62</v>
      </c>
      <c r="F34" s="461">
        <v>4.32</v>
      </c>
      <c r="G34" s="424">
        <v>0.3</v>
      </c>
      <c r="H34" s="424">
        <f aca="true" t="shared" si="9" ref="H34:H50">E34*0.7</f>
        <v>3.234</v>
      </c>
      <c r="I34" s="373">
        <f>H34*0.83*3</f>
        <v>8.05266</v>
      </c>
      <c r="J34" s="425">
        <f>H34*1.15*8</f>
        <v>29.752799999999997</v>
      </c>
      <c r="K34" s="373">
        <f>H34*1.05*3</f>
        <v>10.187100000000001</v>
      </c>
      <c r="L34" s="281" t="s">
        <v>255</v>
      </c>
      <c r="M34" s="869"/>
    </row>
    <row r="35" spans="1:13" ht="15">
      <c r="A35" s="419">
        <v>3</v>
      </c>
      <c r="B35" s="73" t="s">
        <v>149</v>
      </c>
      <c r="C35" s="440"/>
      <c r="D35" s="440"/>
      <c r="E35" s="422">
        <f t="shared" si="8"/>
        <v>3</v>
      </c>
      <c r="F35" s="461">
        <v>3</v>
      </c>
      <c r="G35" s="462"/>
      <c r="H35" s="424">
        <f t="shared" si="9"/>
        <v>2.0999999999999996</v>
      </c>
      <c r="I35" s="373">
        <f>H35*0.83*3</f>
        <v>5.228999999999999</v>
      </c>
      <c r="J35" s="425">
        <f>H35*1.15*8</f>
        <v>19.319999999999997</v>
      </c>
      <c r="K35" s="373">
        <f>H35*(1.05)*3</f>
        <v>6.614999999999998</v>
      </c>
      <c r="L35" s="281" t="s">
        <v>255</v>
      </c>
      <c r="M35" s="869"/>
    </row>
    <row r="36" spans="1:13" ht="15">
      <c r="A36" s="419">
        <v>4</v>
      </c>
      <c r="B36" s="73" t="s">
        <v>268</v>
      </c>
      <c r="C36" s="440"/>
      <c r="D36" s="440"/>
      <c r="E36" s="422">
        <f t="shared" si="8"/>
        <v>2.66</v>
      </c>
      <c r="F36" s="461">
        <v>2.66</v>
      </c>
      <c r="G36" s="462"/>
      <c r="H36" s="424">
        <f t="shared" si="9"/>
        <v>1.8619999999999999</v>
      </c>
      <c r="I36" s="373">
        <f t="shared" si="6"/>
        <v>18.545519999999996</v>
      </c>
      <c r="J36" s="425">
        <f>H36*1.15*8</f>
        <v>17.130399999999998</v>
      </c>
      <c r="K36" s="373">
        <f aca="true" t="shared" si="10" ref="K36:K42">H36*(1.05+1.15)*6</f>
        <v>24.578400000000002</v>
      </c>
      <c r="L36" s="281" t="s">
        <v>255</v>
      </c>
      <c r="M36" s="869"/>
    </row>
    <row r="37" spans="1:13" ht="15">
      <c r="A37" s="419">
        <v>5</v>
      </c>
      <c r="B37" s="73" t="s">
        <v>151</v>
      </c>
      <c r="C37" s="440"/>
      <c r="D37" s="440"/>
      <c r="E37" s="422">
        <f t="shared" si="8"/>
        <v>2.55</v>
      </c>
      <c r="F37" s="461">
        <v>2.55</v>
      </c>
      <c r="G37" s="462"/>
      <c r="H37" s="424">
        <f t="shared" si="9"/>
        <v>1.7849999999999997</v>
      </c>
      <c r="I37" s="373">
        <f t="shared" si="6"/>
        <v>17.778599999999997</v>
      </c>
      <c r="J37" s="425">
        <f>H37*1.15*4</f>
        <v>8.210999999999999</v>
      </c>
      <c r="K37" s="373">
        <f>H37*(1.05+1.15)*6</f>
        <v>23.561999999999998</v>
      </c>
      <c r="L37" s="281" t="s">
        <v>255</v>
      </c>
      <c r="M37" s="869"/>
    </row>
    <row r="38" spans="1:13" ht="15">
      <c r="A38" s="419">
        <v>6</v>
      </c>
      <c r="B38" s="73" t="s">
        <v>156</v>
      </c>
      <c r="C38" s="440"/>
      <c r="D38" s="440"/>
      <c r="E38" s="422">
        <f t="shared" si="8"/>
        <v>2.19</v>
      </c>
      <c r="F38" s="461">
        <v>2.19</v>
      </c>
      <c r="G38" s="462"/>
      <c r="H38" s="424">
        <f t="shared" si="9"/>
        <v>1.533</v>
      </c>
      <c r="I38" s="373">
        <f t="shared" si="6"/>
        <v>15.26868</v>
      </c>
      <c r="J38" s="425">
        <f>H38*1.15*8</f>
        <v>14.103599999999998</v>
      </c>
      <c r="K38" s="373">
        <f t="shared" si="10"/>
        <v>20.2356</v>
      </c>
      <c r="L38" s="281" t="s">
        <v>255</v>
      </c>
      <c r="M38" s="869"/>
    </row>
    <row r="39" spans="1:13" ht="15">
      <c r="A39" s="419">
        <v>7</v>
      </c>
      <c r="B39" s="73" t="s">
        <v>269</v>
      </c>
      <c r="C39" s="440"/>
      <c r="D39" s="440"/>
      <c r="E39" s="422">
        <f t="shared" si="8"/>
        <v>2.34</v>
      </c>
      <c r="F39" s="461">
        <v>2.34</v>
      </c>
      <c r="G39" s="462"/>
      <c r="H39" s="424">
        <f t="shared" si="9"/>
        <v>1.638</v>
      </c>
      <c r="I39" s="373">
        <f t="shared" si="6"/>
        <v>16.314479999999996</v>
      </c>
      <c r="J39" s="425">
        <f aca="true" t="shared" si="11" ref="J39:J44">H39*1.15*8</f>
        <v>15.069599999999998</v>
      </c>
      <c r="K39" s="373">
        <f t="shared" si="10"/>
        <v>21.6216</v>
      </c>
      <c r="L39" s="281" t="s">
        <v>255</v>
      </c>
      <c r="M39" s="869"/>
    </row>
    <row r="40" spans="1:13" ht="15">
      <c r="A40" s="419">
        <v>8</v>
      </c>
      <c r="B40" s="73" t="s">
        <v>159</v>
      </c>
      <c r="C40" s="440"/>
      <c r="D40" s="440"/>
      <c r="E40" s="422">
        <f t="shared" si="8"/>
        <v>2.19</v>
      </c>
      <c r="F40" s="461">
        <v>2.19</v>
      </c>
      <c r="G40" s="462"/>
      <c r="H40" s="424">
        <f t="shared" si="9"/>
        <v>1.533</v>
      </c>
      <c r="I40" s="373">
        <f t="shared" si="6"/>
        <v>15.26868</v>
      </c>
      <c r="J40" s="425">
        <f t="shared" si="11"/>
        <v>14.103599999999998</v>
      </c>
      <c r="K40" s="373">
        <f t="shared" si="10"/>
        <v>20.2356</v>
      </c>
      <c r="L40" s="281" t="s">
        <v>255</v>
      </c>
      <c r="M40" s="869"/>
    </row>
    <row r="41" spans="1:13" ht="15">
      <c r="A41" s="419">
        <v>9</v>
      </c>
      <c r="B41" s="73" t="s">
        <v>154</v>
      </c>
      <c r="C41" s="440"/>
      <c r="D41" s="440"/>
      <c r="E41" s="422">
        <f t="shared" si="8"/>
        <v>2.34</v>
      </c>
      <c r="F41" s="461">
        <v>2.34</v>
      </c>
      <c r="G41" s="462"/>
      <c r="H41" s="424">
        <f t="shared" si="9"/>
        <v>1.638</v>
      </c>
      <c r="I41" s="373">
        <f>H41*0.83*3</f>
        <v>4.078619999999999</v>
      </c>
      <c r="J41" s="425">
        <f t="shared" si="11"/>
        <v>15.069599999999998</v>
      </c>
      <c r="K41" s="373">
        <f>H41*1.05*3</f>
        <v>5.1597</v>
      </c>
      <c r="L41" s="281" t="s">
        <v>255</v>
      </c>
      <c r="M41" s="869"/>
    </row>
    <row r="42" spans="1:13" ht="15">
      <c r="A42" s="419">
        <v>10</v>
      </c>
      <c r="B42" s="73" t="s">
        <v>152</v>
      </c>
      <c r="C42" s="440"/>
      <c r="D42" s="440"/>
      <c r="E42" s="422">
        <f t="shared" si="8"/>
        <v>3.63</v>
      </c>
      <c r="F42" s="461">
        <v>3.63</v>
      </c>
      <c r="G42" s="462"/>
      <c r="H42" s="424">
        <f t="shared" si="9"/>
        <v>2.541</v>
      </c>
      <c r="I42" s="373">
        <f t="shared" si="6"/>
        <v>25.308359999999997</v>
      </c>
      <c r="J42" s="425">
        <f t="shared" si="11"/>
        <v>23.3772</v>
      </c>
      <c r="K42" s="373">
        <f t="shared" si="10"/>
        <v>33.5412</v>
      </c>
      <c r="L42" s="281" t="s">
        <v>255</v>
      </c>
      <c r="M42" s="869"/>
    </row>
    <row r="43" spans="1:13" ht="15">
      <c r="A43" s="419">
        <v>11</v>
      </c>
      <c r="B43" s="463" t="s">
        <v>139</v>
      </c>
      <c r="C43" s="440"/>
      <c r="D43" s="440"/>
      <c r="E43" s="422">
        <f t="shared" si="8"/>
        <v>3.99</v>
      </c>
      <c r="F43" s="461">
        <v>3.99</v>
      </c>
      <c r="G43" s="462"/>
      <c r="H43" s="424">
        <f t="shared" si="9"/>
        <v>2.793</v>
      </c>
      <c r="I43" s="373">
        <f>H43*0.83*3</f>
        <v>6.95457</v>
      </c>
      <c r="J43" s="425">
        <f t="shared" si="11"/>
        <v>25.6956</v>
      </c>
      <c r="K43" s="373">
        <f>H43*1.05*3</f>
        <v>8.79795</v>
      </c>
      <c r="L43" s="281" t="s">
        <v>255</v>
      </c>
      <c r="M43" s="869"/>
    </row>
    <row r="44" spans="1:13" ht="15">
      <c r="A44" s="419">
        <v>12</v>
      </c>
      <c r="B44" s="463" t="s">
        <v>270</v>
      </c>
      <c r="C44" s="440"/>
      <c r="D44" s="440"/>
      <c r="E44" s="422">
        <f t="shared" si="8"/>
        <v>2.67</v>
      </c>
      <c r="F44" s="461">
        <v>2.67</v>
      </c>
      <c r="G44" s="462"/>
      <c r="H44" s="424">
        <f t="shared" si="9"/>
        <v>1.8689999999999998</v>
      </c>
      <c r="I44" s="373">
        <f>H44*0.83*3</f>
        <v>4.653809999999999</v>
      </c>
      <c r="J44" s="425">
        <f t="shared" si="11"/>
        <v>17.194799999999997</v>
      </c>
      <c r="K44" s="373">
        <f>H44*1.05*3</f>
        <v>5.88735</v>
      </c>
      <c r="L44" s="281" t="s">
        <v>255</v>
      </c>
      <c r="M44" s="869"/>
    </row>
    <row r="45" spans="1:13" ht="15">
      <c r="A45" s="419">
        <v>13</v>
      </c>
      <c r="B45" s="464" t="s">
        <v>271</v>
      </c>
      <c r="C45" s="440"/>
      <c r="D45" s="440"/>
      <c r="E45" s="422">
        <f t="shared" si="8"/>
        <v>3.15</v>
      </c>
      <c r="F45" s="461">
        <v>3</v>
      </c>
      <c r="G45" s="424">
        <v>0.15</v>
      </c>
      <c r="H45" s="424">
        <f t="shared" si="9"/>
        <v>2.2049999999999996</v>
      </c>
      <c r="I45" s="373">
        <f t="shared" si="6"/>
        <v>21.961799999999993</v>
      </c>
      <c r="J45" s="425">
        <f>H45*1.15*5</f>
        <v>12.678749999999997</v>
      </c>
      <c r="K45" s="373">
        <f>H45*(1.05+1.15)*6</f>
        <v>29.106</v>
      </c>
      <c r="L45" s="281" t="s">
        <v>255</v>
      </c>
      <c r="M45" s="869"/>
    </row>
    <row r="46" spans="1:13" ht="15">
      <c r="A46" s="441">
        <v>14</v>
      </c>
      <c r="B46" s="465" t="s">
        <v>260</v>
      </c>
      <c r="C46" s="443"/>
      <c r="D46" s="443"/>
      <c r="E46" s="444">
        <f t="shared" si="8"/>
        <v>1.86</v>
      </c>
      <c r="F46" s="466">
        <v>1.86</v>
      </c>
      <c r="G46" s="467"/>
      <c r="H46" s="446">
        <f t="shared" si="9"/>
        <v>1.302</v>
      </c>
      <c r="I46" s="447">
        <f t="shared" si="6"/>
        <v>12.96792</v>
      </c>
      <c r="J46" s="448">
        <f>H46*1.15*5</f>
        <v>7.4864999999999995</v>
      </c>
      <c r="K46" s="447">
        <f>H46*(1.05+1.15)*6</f>
        <v>17.186400000000003</v>
      </c>
      <c r="L46" s="288" t="s">
        <v>255</v>
      </c>
      <c r="M46" s="870"/>
    </row>
    <row r="47" spans="1:13" ht="15">
      <c r="A47" s="450"/>
      <c r="B47" s="451" t="s">
        <v>272</v>
      </c>
      <c r="C47" s="453">
        <v>9</v>
      </c>
      <c r="D47" s="453">
        <v>3</v>
      </c>
      <c r="E47" s="468">
        <f aca="true" t="shared" si="12" ref="E47:J47">SUM(E48:E50)</f>
        <v>12.55</v>
      </c>
      <c r="F47" s="468">
        <f t="shared" si="12"/>
        <v>12.3</v>
      </c>
      <c r="G47" s="468">
        <f t="shared" si="12"/>
        <v>0.25</v>
      </c>
      <c r="H47" s="468">
        <f t="shared" si="12"/>
        <v>8.785</v>
      </c>
      <c r="I47" s="468">
        <f t="shared" si="12"/>
        <v>73.53716999999999</v>
      </c>
      <c r="J47" s="469">
        <f t="shared" si="12"/>
        <v>119.45619999999998</v>
      </c>
      <c r="K47" s="456">
        <f>H47*(1.05+1.15)*6</f>
        <v>115.96200000000002</v>
      </c>
      <c r="L47" s="457"/>
      <c r="M47" s="458"/>
    </row>
    <row r="48" spans="1:13" s="477" customFormat="1" ht="15" customHeight="1">
      <c r="A48" s="411">
        <v>1</v>
      </c>
      <c r="B48" s="470" t="s">
        <v>273</v>
      </c>
      <c r="C48" s="471"/>
      <c r="D48" s="471"/>
      <c r="E48" s="472">
        <f t="shared" si="8"/>
        <v>5.23</v>
      </c>
      <c r="F48" s="473">
        <v>4.98</v>
      </c>
      <c r="G48" s="473">
        <v>0.25</v>
      </c>
      <c r="H48" s="474">
        <f t="shared" si="9"/>
        <v>3.661</v>
      </c>
      <c r="I48" s="475">
        <f t="shared" si="6"/>
        <v>36.46356</v>
      </c>
      <c r="J48" s="475">
        <v>48.745</v>
      </c>
      <c r="K48" s="475">
        <f>H48*(1.05+1.15)*6</f>
        <v>48.32520000000001</v>
      </c>
      <c r="L48" s="476" t="s">
        <v>274</v>
      </c>
      <c r="M48" s="866" t="s">
        <v>275</v>
      </c>
    </row>
    <row r="49" spans="1:13" s="477" customFormat="1" ht="15" customHeight="1">
      <c r="A49" s="419">
        <v>2</v>
      </c>
      <c r="B49" s="478" t="s">
        <v>276</v>
      </c>
      <c r="C49" s="479"/>
      <c r="D49" s="479"/>
      <c r="E49" s="480">
        <f t="shared" si="8"/>
        <v>4.65</v>
      </c>
      <c r="F49" s="481">
        <v>4.65</v>
      </c>
      <c r="G49" s="482"/>
      <c r="H49" s="483">
        <f t="shared" si="9"/>
        <v>3.255</v>
      </c>
      <c r="I49" s="484">
        <f t="shared" si="6"/>
        <v>32.419799999999995</v>
      </c>
      <c r="J49" s="484">
        <f>H49*1.15*12</f>
        <v>44.919</v>
      </c>
      <c r="K49" s="484">
        <f>H49*(1.05+1.15)*6</f>
        <v>42.966</v>
      </c>
      <c r="L49" s="485" t="s">
        <v>274</v>
      </c>
      <c r="M49" s="867"/>
    </row>
    <row r="50" spans="1:13" s="477" customFormat="1" ht="15" customHeight="1">
      <c r="A50" s="441">
        <v>3</v>
      </c>
      <c r="B50" s="486" t="s">
        <v>277</v>
      </c>
      <c r="C50" s="487"/>
      <c r="D50" s="487"/>
      <c r="E50" s="488">
        <f t="shared" si="8"/>
        <v>2.67</v>
      </c>
      <c r="F50" s="489">
        <v>2.67</v>
      </c>
      <c r="G50" s="490"/>
      <c r="H50" s="491">
        <f t="shared" si="9"/>
        <v>1.8689999999999998</v>
      </c>
      <c r="I50" s="492">
        <f>H50*0.83*3</f>
        <v>4.653809999999999</v>
      </c>
      <c r="J50" s="492">
        <f>H50*1.15*12</f>
        <v>25.792199999999994</v>
      </c>
      <c r="K50" s="492">
        <f>H50*1.05*3</f>
        <v>5.88735</v>
      </c>
      <c r="L50" s="493" t="s">
        <v>274</v>
      </c>
      <c r="M50" s="868"/>
    </row>
    <row r="51" spans="1:13" s="477" customFormat="1" ht="15">
      <c r="A51" s="398" t="s">
        <v>49</v>
      </c>
      <c r="B51" s="296" t="s">
        <v>206</v>
      </c>
      <c r="C51" s="500">
        <v>23</v>
      </c>
      <c r="D51" s="500">
        <v>3</v>
      </c>
      <c r="E51" s="501">
        <f aca="true" t="shared" si="13" ref="E51:J51">SUM(E52:E54)</f>
        <v>11.461500000000001</v>
      </c>
      <c r="F51" s="501">
        <f t="shared" si="13"/>
        <v>11.280000000000001</v>
      </c>
      <c r="G51" s="501">
        <f t="shared" si="13"/>
        <v>0.1815</v>
      </c>
      <c r="H51" s="501">
        <f t="shared" si="13"/>
        <v>8.02305</v>
      </c>
      <c r="I51" s="501">
        <f t="shared" si="13"/>
        <v>0</v>
      </c>
      <c r="J51" s="501">
        <f t="shared" si="13"/>
        <v>64.58555249999999</v>
      </c>
      <c r="K51" s="502"/>
      <c r="L51" s="503"/>
      <c r="M51" s="494"/>
    </row>
    <row r="52" spans="1:13" s="477" customFormat="1" ht="15">
      <c r="A52" s="504">
        <v>1</v>
      </c>
      <c r="B52" s="505" t="s">
        <v>91</v>
      </c>
      <c r="C52" s="506"/>
      <c r="D52" s="506"/>
      <c r="E52" s="506">
        <v>3.33</v>
      </c>
      <c r="F52" s="506">
        <v>3.33</v>
      </c>
      <c r="G52" s="506"/>
      <c r="H52" s="507">
        <v>2.331</v>
      </c>
      <c r="I52" s="475"/>
      <c r="J52" s="417">
        <f>H52*1.15*7</f>
        <v>18.764549999999996</v>
      </c>
      <c r="K52" s="475"/>
      <c r="L52" s="476"/>
      <c r="M52" s="496"/>
    </row>
    <row r="53" spans="1:13" s="477" customFormat="1" ht="15">
      <c r="A53" s="508">
        <v>2</v>
      </c>
      <c r="B53" s="509" t="s">
        <v>90</v>
      </c>
      <c r="C53" s="510"/>
      <c r="D53" s="510"/>
      <c r="E53" s="511">
        <v>4.32</v>
      </c>
      <c r="F53" s="512">
        <v>4.32</v>
      </c>
      <c r="G53" s="513"/>
      <c r="H53" s="513">
        <v>3.024</v>
      </c>
      <c r="I53" s="484"/>
      <c r="J53" s="425">
        <f>H53*1.15*7</f>
        <v>24.3432</v>
      </c>
      <c r="K53" s="484"/>
      <c r="L53" s="485"/>
      <c r="M53" s="497"/>
    </row>
    <row r="54" spans="1:13" s="477" customFormat="1" ht="15">
      <c r="A54" s="514">
        <v>3</v>
      </c>
      <c r="B54" s="515" t="s">
        <v>95</v>
      </c>
      <c r="C54" s="516"/>
      <c r="D54" s="516"/>
      <c r="E54" s="517">
        <v>3.8114999999999997</v>
      </c>
      <c r="F54" s="518">
        <v>3.63</v>
      </c>
      <c r="G54" s="519">
        <v>0.1815</v>
      </c>
      <c r="H54" s="519">
        <v>2.6680499999999996</v>
      </c>
      <c r="I54" s="492"/>
      <c r="J54" s="448">
        <f>H54*1.15*7</f>
        <v>21.477802499999996</v>
      </c>
      <c r="K54" s="492"/>
      <c r="L54" s="493"/>
      <c r="M54" s="499"/>
    </row>
    <row r="55" spans="1:13" s="523" customFormat="1" ht="14.25">
      <c r="A55" s="398" t="s">
        <v>67</v>
      </c>
      <c r="B55" s="296" t="s">
        <v>278</v>
      </c>
      <c r="C55" s="500">
        <v>15</v>
      </c>
      <c r="D55" s="500">
        <v>14</v>
      </c>
      <c r="E55" s="520">
        <f aca="true" t="shared" si="14" ref="E55:J55">SUM(E56:E69)</f>
        <v>38.95</v>
      </c>
      <c r="F55" s="520">
        <f t="shared" si="14"/>
        <v>38.650000000000006</v>
      </c>
      <c r="G55" s="520">
        <f t="shared" si="14"/>
        <v>0.3</v>
      </c>
      <c r="H55" s="501">
        <f t="shared" si="14"/>
        <v>27.264999999999997</v>
      </c>
      <c r="I55" s="501">
        <f t="shared" si="14"/>
        <v>0</v>
      </c>
      <c r="J55" s="501">
        <f t="shared" si="14"/>
        <v>213.98509999999993</v>
      </c>
      <c r="K55" s="501"/>
      <c r="L55" s="521"/>
      <c r="M55" s="522"/>
    </row>
    <row r="56" spans="1:13" s="477" customFormat="1" ht="15">
      <c r="A56" s="411">
        <v>1</v>
      </c>
      <c r="B56" s="68" t="s">
        <v>127</v>
      </c>
      <c r="C56" s="413"/>
      <c r="D56" s="413"/>
      <c r="E56" s="414">
        <v>3.96</v>
      </c>
      <c r="F56" s="524">
        <v>3.66</v>
      </c>
      <c r="G56" s="414">
        <v>0.3</v>
      </c>
      <c r="H56" s="416">
        <v>2.772</v>
      </c>
      <c r="I56" s="417"/>
      <c r="J56" s="425">
        <f>H56*1.15*12</f>
        <v>38.25359999999999</v>
      </c>
      <c r="K56" s="417"/>
      <c r="L56" s="525" t="s">
        <v>255</v>
      </c>
      <c r="M56" s="866" t="s">
        <v>202</v>
      </c>
    </row>
    <row r="57" spans="1:13" s="477" customFormat="1" ht="15">
      <c r="A57" s="419">
        <v>2</v>
      </c>
      <c r="B57" s="73" t="s">
        <v>268</v>
      </c>
      <c r="C57" s="421"/>
      <c r="D57" s="421"/>
      <c r="E57" s="422">
        <v>2.66</v>
      </c>
      <c r="F57" s="526">
        <v>2.66</v>
      </c>
      <c r="G57" s="424"/>
      <c r="H57" s="424">
        <v>1.8619999999999999</v>
      </c>
      <c r="I57" s="425"/>
      <c r="J57" s="425">
        <f>H57*1.15*4</f>
        <v>8.565199999999999</v>
      </c>
      <c r="K57" s="425"/>
      <c r="L57" s="365" t="s">
        <v>255</v>
      </c>
      <c r="M57" s="867"/>
    </row>
    <row r="58" spans="1:13" s="477" customFormat="1" ht="15">
      <c r="A58" s="419">
        <v>3</v>
      </c>
      <c r="B58" s="73" t="s">
        <v>151</v>
      </c>
      <c r="C58" s="421"/>
      <c r="D58" s="421"/>
      <c r="E58" s="422">
        <v>2.55</v>
      </c>
      <c r="F58" s="526">
        <v>2.55</v>
      </c>
      <c r="G58" s="462"/>
      <c r="H58" s="424">
        <v>1.785</v>
      </c>
      <c r="I58" s="425"/>
      <c r="J58" s="425">
        <f>H58*1.15*2</f>
        <v>4.105499999999999</v>
      </c>
      <c r="K58" s="425"/>
      <c r="L58" s="365" t="s">
        <v>255</v>
      </c>
      <c r="M58" s="867"/>
    </row>
    <row r="59" spans="1:13" s="477" customFormat="1" ht="15">
      <c r="A59" s="419">
        <v>4</v>
      </c>
      <c r="B59" s="73" t="s">
        <v>153</v>
      </c>
      <c r="C59" s="421"/>
      <c r="D59" s="421"/>
      <c r="E59" s="422">
        <v>2.91</v>
      </c>
      <c r="F59" s="526">
        <v>2.91</v>
      </c>
      <c r="G59" s="462"/>
      <c r="H59" s="424">
        <v>2.037</v>
      </c>
      <c r="I59" s="425"/>
      <c r="J59" s="425">
        <f>H59*1.15*12</f>
        <v>28.110599999999998</v>
      </c>
      <c r="K59" s="425"/>
      <c r="L59" s="365" t="s">
        <v>255</v>
      </c>
      <c r="M59" s="867"/>
    </row>
    <row r="60" spans="1:13" s="477" customFormat="1" ht="15">
      <c r="A60" s="419">
        <v>5</v>
      </c>
      <c r="B60" s="73" t="s">
        <v>158</v>
      </c>
      <c r="C60" s="421"/>
      <c r="D60" s="421"/>
      <c r="E60" s="422">
        <v>2.19</v>
      </c>
      <c r="F60" s="527">
        <v>2.19</v>
      </c>
      <c r="G60" s="462"/>
      <c r="H60" s="424">
        <v>1.533</v>
      </c>
      <c r="I60" s="425"/>
      <c r="J60" s="425">
        <f>H60*1.15*12</f>
        <v>21.155399999999997</v>
      </c>
      <c r="K60" s="425"/>
      <c r="L60" s="365" t="s">
        <v>255</v>
      </c>
      <c r="M60" s="867"/>
    </row>
    <row r="61" spans="1:13" s="477" customFormat="1" ht="15">
      <c r="A61" s="419">
        <v>6</v>
      </c>
      <c r="B61" s="73" t="s">
        <v>157</v>
      </c>
      <c r="C61" s="421"/>
      <c r="D61" s="421"/>
      <c r="E61" s="422">
        <v>3.27</v>
      </c>
      <c r="F61" s="526">
        <v>3.27</v>
      </c>
      <c r="G61" s="462"/>
      <c r="H61" s="424">
        <v>2.2889999999999997</v>
      </c>
      <c r="I61" s="425"/>
      <c r="J61" s="425">
        <f>H61*1.15*12</f>
        <v>31.588199999999993</v>
      </c>
      <c r="K61" s="425"/>
      <c r="L61" s="365" t="s">
        <v>255</v>
      </c>
      <c r="M61" s="867"/>
    </row>
    <row r="62" spans="1:13" s="477" customFormat="1" ht="15">
      <c r="A62" s="419">
        <v>7</v>
      </c>
      <c r="B62" s="73" t="s">
        <v>156</v>
      </c>
      <c r="C62" s="421"/>
      <c r="D62" s="421"/>
      <c r="E62" s="422">
        <v>2.19</v>
      </c>
      <c r="F62" s="526">
        <v>2.19</v>
      </c>
      <c r="G62" s="462"/>
      <c r="H62" s="424">
        <v>1.533</v>
      </c>
      <c r="I62" s="425"/>
      <c r="J62" s="425">
        <f>H62*1.15*4</f>
        <v>7.051799999999999</v>
      </c>
      <c r="K62" s="425"/>
      <c r="L62" s="365" t="s">
        <v>255</v>
      </c>
      <c r="M62" s="867"/>
    </row>
    <row r="63" spans="1:13" s="477" customFormat="1" ht="15">
      <c r="A63" s="419">
        <v>8</v>
      </c>
      <c r="B63" s="73" t="s">
        <v>269</v>
      </c>
      <c r="C63" s="421"/>
      <c r="D63" s="421"/>
      <c r="E63" s="422">
        <v>2.34</v>
      </c>
      <c r="F63" s="526">
        <v>2.34</v>
      </c>
      <c r="G63" s="462"/>
      <c r="H63" s="424">
        <v>1.638</v>
      </c>
      <c r="I63" s="425"/>
      <c r="J63" s="425">
        <f>H63*1.15*4</f>
        <v>7.534799999999999</v>
      </c>
      <c r="K63" s="425"/>
      <c r="L63" s="365" t="s">
        <v>255</v>
      </c>
      <c r="M63" s="867"/>
    </row>
    <row r="64" spans="1:13" s="477" customFormat="1" ht="15">
      <c r="A64" s="419">
        <v>9</v>
      </c>
      <c r="B64" s="73" t="s">
        <v>159</v>
      </c>
      <c r="C64" s="421"/>
      <c r="D64" s="421"/>
      <c r="E64" s="422">
        <v>2.19</v>
      </c>
      <c r="F64" s="526">
        <v>2.19</v>
      </c>
      <c r="G64" s="462"/>
      <c r="H64" s="424">
        <v>1.533</v>
      </c>
      <c r="I64" s="425"/>
      <c r="J64" s="425">
        <f>H64*1.15*4</f>
        <v>7.051799999999999</v>
      </c>
      <c r="K64" s="425"/>
      <c r="L64" s="365" t="s">
        <v>255</v>
      </c>
      <c r="M64" s="867"/>
    </row>
    <row r="65" spans="1:13" s="477" customFormat="1" ht="15">
      <c r="A65" s="419">
        <v>10</v>
      </c>
      <c r="B65" s="73" t="s">
        <v>154</v>
      </c>
      <c r="C65" s="421"/>
      <c r="D65" s="421"/>
      <c r="E65" s="422">
        <v>2.34</v>
      </c>
      <c r="F65" s="526">
        <v>2.34</v>
      </c>
      <c r="G65" s="462"/>
      <c r="H65" s="424">
        <v>1.638</v>
      </c>
      <c r="I65" s="425"/>
      <c r="J65" s="425">
        <f>H65*1.15*4</f>
        <v>7.534799999999999</v>
      </c>
      <c r="K65" s="425"/>
      <c r="L65" s="365" t="s">
        <v>255</v>
      </c>
      <c r="M65" s="867"/>
    </row>
    <row r="66" spans="1:13" s="477" customFormat="1" ht="15">
      <c r="A66" s="419">
        <v>11</v>
      </c>
      <c r="B66" s="463" t="s">
        <v>155</v>
      </c>
      <c r="C66" s="421"/>
      <c r="D66" s="421"/>
      <c r="E66" s="422">
        <v>2.06</v>
      </c>
      <c r="F66" s="526">
        <v>2.06</v>
      </c>
      <c r="G66" s="462"/>
      <c r="H66" s="424">
        <v>1.442</v>
      </c>
      <c r="I66" s="425"/>
      <c r="J66" s="425">
        <f>H66*1.15*12</f>
        <v>19.8996</v>
      </c>
      <c r="K66" s="425"/>
      <c r="L66" s="365" t="s">
        <v>255</v>
      </c>
      <c r="M66" s="867"/>
    </row>
    <row r="67" spans="1:13" s="477" customFormat="1" ht="15">
      <c r="A67" s="419">
        <v>12</v>
      </c>
      <c r="B67" s="463" t="s">
        <v>152</v>
      </c>
      <c r="C67" s="421"/>
      <c r="D67" s="421"/>
      <c r="E67" s="422">
        <v>3.63</v>
      </c>
      <c r="F67" s="526">
        <v>3.63</v>
      </c>
      <c r="G67" s="462"/>
      <c r="H67" s="424">
        <v>2.541</v>
      </c>
      <c r="I67" s="425"/>
      <c r="J67" s="425">
        <f>H67*1.15*4</f>
        <v>11.6886</v>
      </c>
      <c r="K67" s="425"/>
      <c r="L67" s="365" t="s">
        <v>255</v>
      </c>
      <c r="M67" s="867"/>
    </row>
    <row r="68" spans="1:13" s="477" customFormat="1" ht="15">
      <c r="A68" s="419">
        <v>13</v>
      </c>
      <c r="B68" s="464" t="s">
        <v>139</v>
      </c>
      <c r="C68" s="421"/>
      <c r="D68" s="421"/>
      <c r="E68" s="422">
        <v>3.99</v>
      </c>
      <c r="F68" s="528">
        <v>3.99</v>
      </c>
      <c r="G68" s="424"/>
      <c r="H68" s="424">
        <v>2.793</v>
      </c>
      <c r="I68" s="425"/>
      <c r="J68" s="425">
        <f>H68*1.15*4</f>
        <v>12.8478</v>
      </c>
      <c r="K68" s="425"/>
      <c r="L68" s="365" t="s">
        <v>255</v>
      </c>
      <c r="M68" s="867"/>
    </row>
    <row r="69" spans="1:13" s="477" customFormat="1" ht="15">
      <c r="A69" s="441">
        <v>14</v>
      </c>
      <c r="B69" s="465" t="s">
        <v>270</v>
      </c>
      <c r="C69" s="498"/>
      <c r="D69" s="498"/>
      <c r="E69" s="444">
        <v>2.67</v>
      </c>
      <c r="F69" s="529">
        <v>2.67</v>
      </c>
      <c r="G69" s="467"/>
      <c r="H69" s="446">
        <v>1.8689999999999998</v>
      </c>
      <c r="I69" s="448"/>
      <c r="J69" s="425">
        <f>H69*1.15*4</f>
        <v>8.597399999999999</v>
      </c>
      <c r="K69" s="448"/>
      <c r="L69" s="530" t="s">
        <v>255</v>
      </c>
      <c r="M69" s="868"/>
    </row>
    <row r="70" spans="1:13" s="523" customFormat="1" ht="14.25">
      <c r="A70" s="398" t="s">
        <v>71</v>
      </c>
      <c r="B70" s="296" t="s">
        <v>280</v>
      </c>
      <c r="C70" s="531">
        <v>29</v>
      </c>
      <c r="D70" s="531">
        <v>19</v>
      </c>
      <c r="E70" s="532">
        <f aca="true" t="shared" si="15" ref="E70:J70">SUM(E71:E89)</f>
        <v>60.851800000000004</v>
      </c>
      <c r="F70" s="532">
        <f t="shared" si="15"/>
        <v>58.6</v>
      </c>
      <c r="G70" s="532">
        <f t="shared" si="15"/>
        <v>2.2517999999999994</v>
      </c>
      <c r="H70" s="532">
        <f t="shared" si="15"/>
        <v>42.59626</v>
      </c>
      <c r="I70" s="409">
        <f t="shared" si="15"/>
        <v>0</v>
      </c>
      <c r="J70" s="409">
        <f t="shared" si="15"/>
        <v>479.7370934999999</v>
      </c>
      <c r="K70" s="409"/>
      <c r="L70" s="249"/>
      <c r="M70" s="522"/>
    </row>
    <row r="71" spans="1:13" s="477" customFormat="1" ht="15">
      <c r="A71" s="411">
        <v>1</v>
      </c>
      <c r="B71" s="495" t="s">
        <v>128</v>
      </c>
      <c r="C71" s="413"/>
      <c r="D71" s="413"/>
      <c r="E71" s="414">
        <f>F71+G71</f>
        <v>4.425</v>
      </c>
      <c r="F71" s="414">
        <v>4.06</v>
      </c>
      <c r="G71" s="533">
        <v>0.365</v>
      </c>
      <c r="H71" s="416">
        <f>E71*0.7</f>
        <v>3.0974999999999997</v>
      </c>
      <c r="I71" s="417"/>
      <c r="J71" s="417">
        <f>H71*1.15*12</f>
        <v>42.74549999999999</v>
      </c>
      <c r="K71" s="417"/>
      <c r="L71" s="525" t="s">
        <v>281</v>
      </c>
      <c r="M71" s="866" t="s">
        <v>212</v>
      </c>
    </row>
    <row r="72" spans="1:13" s="477" customFormat="1" ht="15">
      <c r="A72" s="419">
        <v>2</v>
      </c>
      <c r="B72" s="464" t="s">
        <v>282</v>
      </c>
      <c r="C72" s="421"/>
      <c r="D72" s="421"/>
      <c r="E72" s="422">
        <f aca="true" t="shared" si="16" ref="E72:E89">F72+G72</f>
        <v>4.385</v>
      </c>
      <c r="F72" s="461">
        <v>4.06</v>
      </c>
      <c r="G72" s="534">
        <v>0.325</v>
      </c>
      <c r="H72" s="424">
        <f aca="true" t="shared" si="17" ref="H72:H89">E72*0.7</f>
        <v>3.0694999999999997</v>
      </c>
      <c r="I72" s="425"/>
      <c r="J72" s="425">
        <f aca="true" t="shared" si="18" ref="J72:J85">H72*1.15*12</f>
        <v>42.3591</v>
      </c>
      <c r="K72" s="425"/>
      <c r="L72" s="419" t="s">
        <v>281</v>
      </c>
      <c r="M72" s="867"/>
    </row>
    <row r="73" spans="1:13" s="477" customFormat="1" ht="15">
      <c r="A73" s="419">
        <v>3</v>
      </c>
      <c r="B73" s="464" t="s">
        <v>135</v>
      </c>
      <c r="C73" s="421"/>
      <c r="D73" s="421"/>
      <c r="E73" s="422">
        <f t="shared" si="16"/>
        <v>3.957</v>
      </c>
      <c r="F73" s="461">
        <v>3.63</v>
      </c>
      <c r="G73" s="535">
        <v>0.327</v>
      </c>
      <c r="H73" s="424">
        <f t="shared" si="17"/>
        <v>2.7699</v>
      </c>
      <c r="I73" s="425"/>
      <c r="J73" s="425">
        <f t="shared" si="18"/>
        <v>38.224619999999994</v>
      </c>
      <c r="K73" s="425"/>
      <c r="L73" s="419" t="s">
        <v>281</v>
      </c>
      <c r="M73" s="867"/>
    </row>
    <row r="74" spans="1:13" s="477" customFormat="1" ht="15">
      <c r="A74" s="419">
        <v>4</v>
      </c>
      <c r="B74" s="464" t="s">
        <v>130</v>
      </c>
      <c r="C74" s="421"/>
      <c r="D74" s="421"/>
      <c r="E74" s="422">
        <f t="shared" si="16"/>
        <v>3.957</v>
      </c>
      <c r="F74" s="461">
        <v>3.63</v>
      </c>
      <c r="G74" s="535">
        <v>0.327</v>
      </c>
      <c r="H74" s="424">
        <f t="shared" si="17"/>
        <v>2.7699</v>
      </c>
      <c r="I74" s="425"/>
      <c r="J74" s="425">
        <f t="shared" si="18"/>
        <v>38.224619999999994</v>
      </c>
      <c r="K74" s="425"/>
      <c r="L74" s="419" t="s">
        <v>281</v>
      </c>
      <c r="M74" s="867"/>
    </row>
    <row r="75" spans="1:13" s="477" customFormat="1" ht="15">
      <c r="A75" s="419">
        <v>5</v>
      </c>
      <c r="B75" s="464" t="s">
        <v>150</v>
      </c>
      <c r="C75" s="421"/>
      <c r="D75" s="421"/>
      <c r="E75" s="422">
        <f t="shared" si="16"/>
        <v>3.957</v>
      </c>
      <c r="F75" s="461">
        <v>3.63</v>
      </c>
      <c r="G75" s="535">
        <v>0.327</v>
      </c>
      <c r="H75" s="424">
        <f t="shared" si="17"/>
        <v>2.7699</v>
      </c>
      <c r="I75" s="425"/>
      <c r="J75" s="425">
        <f t="shared" si="18"/>
        <v>38.224619999999994</v>
      </c>
      <c r="K75" s="425"/>
      <c r="L75" s="419" t="s">
        <v>255</v>
      </c>
      <c r="M75" s="867"/>
    </row>
    <row r="76" spans="1:13" s="477" customFormat="1" ht="15">
      <c r="A76" s="419">
        <v>6</v>
      </c>
      <c r="B76" s="464" t="s">
        <v>132</v>
      </c>
      <c r="C76" s="421"/>
      <c r="D76" s="421"/>
      <c r="E76" s="422">
        <f t="shared" si="16"/>
        <v>3.45</v>
      </c>
      <c r="F76" s="461">
        <v>3.45</v>
      </c>
      <c r="G76" s="535"/>
      <c r="H76" s="424">
        <f t="shared" si="17"/>
        <v>2.415</v>
      </c>
      <c r="I76" s="425"/>
      <c r="J76" s="425">
        <f t="shared" si="18"/>
        <v>33.327</v>
      </c>
      <c r="K76" s="425"/>
      <c r="L76" s="419" t="s">
        <v>255</v>
      </c>
      <c r="M76" s="867"/>
    </row>
    <row r="77" spans="1:13" s="477" customFormat="1" ht="15">
      <c r="A77" s="419">
        <v>7</v>
      </c>
      <c r="B77" s="464" t="s">
        <v>138</v>
      </c>
      <c r="C77" s="421"/>
      <c r="D77" s="421"/>
      <c r="E77" s="422">
        <f t="shared" si="16"/>
        <v>2.19</v>
      </c>
      <c r="F77" s="461">
        <v>2.19</v>
      </c>
      <c r="G77" s="462"/>
      <c r="H77" s="424">
        <f t="shared" si="17"/>
        <v>1.533</v>
      </c>
      <c r="I77" s="425"/>
      <c r="J77" s="425">
        <f t="shared" si="18"/>
        <v>21.155399999999997</v>
      </c>
      <c r="K77" s="425"/>
      <c r="L77" s="419" t="s">
        <v>281</v>
      </c>
      <c r="M77" s="867"/>
    </row>
    <row r="78" spans="1:13" s="477" customFormat="1" ht="15">
      <c r="A78" s="419">
        <v>8</v>
      </c>
      <c r="B78" s="464" t="s">
        <v>129</v>
      </c>
      <c r="C78" s="421"/>
      <c r="D78" s="421"/>
      <c r="E78" s="422">
        <f t="shared" si="16"/>
        <v>4.32</v>
      </c>
      <c r="F78" s="461">
        <v>4.32</v>
      </c>
      <c r="G78" s="462"/>
      <c r="H78" s="424">
        <f t="shared" si="17"/>
        <v>3.024</v>
      </c>
      <c r="I78" s="425"/>
      <c r="J78" s="425">
        <f t="shared" si="18"/>
        <v>41.7312</v>
      </c>
      <c r="K78" s="425"/>
      <c r="L78" s="419" t="s">
        <v>281</v>
      </c>
      <c r="M78" s="867"/>
    </row>
    <row r="79" spans="1:13" s="477" customFormat="1" ht="15">
      <c r="A79" s="419">
        <v>9</v>
      </c>
      <c r="B79" s="464" t="s">
        <v>134</v>
      </c>
      <c r="C79" s="421"/>
      <c r="D79" s="421"/>
      <c r="E79" s="422">
        <f t="shared" si="16"/>
        <v>2.19</v>
      </c>
      <c r="F79" s="461">
        <v>2.19</v>
      </c>
      <c r="G79" s="462"/>
      <c r="H79" s="424">
        <f t="shared" si="17"/>
        <v>1.533</v>
      </c>
      <c r="I79" s="425"/>
      <c r="J79" s="425">
        <f t="shared" si="18"/>
        <v>21.155399999999997</v>
      </c>
      <c r="K79" s="425"/>
      <c r="L79" s="419" t="s">
        <v>255</v>
      </c>
      <c r="M79" s="867"/>
    </row>
    <row r="80" spans="1:13" s="477" customFormat="1" ht="15">
      <c r="A80" s="419">
        <v>10</v>
      </c>
      <c r="B80" s="464" t="s">
        <v>136</v>
      </c>
      <c r="C80" s="421"/>
      <c r="D80" s="421"/>
      <c r="E80" s="422">
        <f t="shared" si="16"/>
        <v>2.37</v>
      </c>
      <c r="F80" s="461">
        <v>2.37</v>
      </c>
      <c r="G80" s="461"/>
      <c r="H80" s="424">
        <f t="shared" si="17"/>
        <v>1.659</v>
      </c>
      <c r="I80" s="430"/>
      <c r="J80" s="425">
        <f>H80*1.15*6</f>
        <v>11.447099999999999</v>
      </c>
      <c r="K80" s="430"/>
      <c r="L80" s="419" t="s">
        <v>281</v>
      </c>
      <c r="M80" s="867"/>
    </row>
    <row r="81" spans="1:13" s="477" customFormat="1" ht="15">
      <c r="A81" s="419">
        <v>11</v>
      </c>
      <c r="B81" s="432" t="s">
        <v>131</v>
      </c>
      <c r="C81" s="421"/>
      <c r="D81" s="421"/>
      <c r="E81" s="422">
        <f t="shared" si="16"/>
        <v>3.27</v>
      </c>
      <c r="F81" s="461">
        <v>3.27</v>
      </c>
      <c r="G81" s="462"/>
      <c r="H81" s="424">
        <f t="shared" si="17"/>
        <v>2.2889999999999997</v>
      </c>
      <c r="I81" s="425"/>
      <c r="J81" s="425">
        <f t="shared" si="18"/>
        <v>31.588199999999993</v>
      </c>
      <c r="K81" s="425"/>
      <c r="L81" s="419" t="s">
        <v>281</v>
      </c>
      <c r="M81" s="867"/>
    </row>
    <row r="82" spans="1:13" s="477" customFormat="1" ht="15">
      <c r="A82" s="419">
        <v>12</v>
      </c>
      <c r="B82" s="432" t="s">
        <v>133</v>
      </c>
      <c r="C82" s="421"/>
      <c r="D82" s="421"/>
      <c r="E82" s="422">
        <f t="shared" si="16"/>
        <v>2.19</v>
      </c>
      <c r="F82" s="461">
        <v>2.19</v>
      </c>
      <c r="G82" s="462"/>
      <c r="H82" s="424">
        <f t="shared" si="17"/>
        <v>1.533</v>
      </c>
      <c r="I82" s="425"/>
      <c r="J82" s="425">
        <f>H82*1.15*6</f>
        <v>10.577699999999998</v>
      </c>
      <c r="K82" s="425"/>
      <c r="L82" s="419" t="s">
        <v>281</v>
      </c>
      <c r="M82" s="867"/>
    </row>
    <row r="83" spans="1:13" s="477" customFormat="1" ht="15">
      <c r="A83" s="419">
        <v>13</v>
      </c>
      <c r="B83" s="432" t="s">
        <v>283</v>
      </c>
      <c r="C83" s="421"/>
      <c r="D83" s="421"/>
      <c r="E83" s="422">
        <f t="shared" si="16"/>
        <v>2.19</v>
      </c>
      <c r="F83" s="461">
        <v>2.19</v>
      </c>
      <c r="G83" s="462"/>
      <c r="H83" s="424">
        <f t="shared" si="17"/>
        <v>1.533</v>
      </c>
      <c r="I83" s="425"/>
      <c r="J83" s="425">
        <f t="shared" si="18"/>
        <v>21.155399999999997</v>
      </c>
      <c r="K83" s="425"/>
      <c r="L83" s="419" t="s">
        <v>255</v>
      </c>
      <c r="M83" s="867"/>
    </row>
    <row r="84" spans="1:13" s="477" customFormat="1" ht="15">
      <c r="A84" s="419">
        <v>14</v>
      </c>
      <c r="B84" s="432" t="s">
        <v>284</v>
      </c>
      <c r="C84" s="421"/>
      <c r="D84" s="421"/>
      <c r="E84" s="422">
        <f t="shared" si="16"/>
        <v>2.06</v>
      </c>
      <c r="F84" s="461">
        <v>2.06</v>
      </c>
      <c r="G84" s="462"/>
      <c r="H84" s="424">
        <f t="shared" si="17"/>
        <v>1.442</v>
      </c>
      <c r="I84" s="425"/>
      <c r="J84" s="425">
        <f t="shared" si="18"/>
        <v>19.8996</v>
      </c>
      <c r="K84" s="425"/>
      <c r="L84" s="419" t="s">
        <v>281</v>
      </c>
      <c r="M84" s="867"/>
    </row>
    <row r="85" spans="1:13" s="477" customFormat="1" ht="15">
      <c r="A85" s="419">
        <v>15</v>
      </c>
      <c r="B85" s="432" t="s">
        <v>285</v>
      </c>
      <c r="C85" s="421"/>
      <c r="D85" s="421"/>
      <c r="E85" s="422">
        <f t="shared" si="16"/>
        <v>2.1</v>
      </c>
      <c r="F85" s="461">
        <v>2.1</v>
      </c>
      <c r="G85" s="462"/>
      <c r="H85" s="424">
        <f t="shared" si="17"/>
        <v>1.47</v>
      </c>
      <c r="I85" s="425"/>
      <c r="J85" s="425">
        <f t="shared" si="18"/>
        <v>20.285999999999998</v>
      </c>
      <c r="K85" s="425"/>
      <c r="L85" s="419" t="s">
        <v>255</v>
      </c>
      <c r="M85" s="867"/>
    </row>
    <row r="86" spans="1:13" s="477" customFormat="1" ht="15">
      <c r="A86" s="419">
        <v>16</v>
      </c>
      <c r="B86" s="536" t="s">
        <v>99</v>
      </c>
      <c r="C86" s="537"/>
      <c r="D86" s="537"/>
      <c r="E86" s="538">
        <f t="shared" si="16"/>
        <v>4.0293</v>
      </c>
      <c r="F86" s="539">
        <v>3.63</v>
      </c>
      <c r="G86" s="540">
        <v>0.3993</v>
      </c>
      <c r="H86" s="541">
        <f t="shared" si="17"/>
        <v>2.82051</v>
      </c>
      <c r="I86" s="542"/>
      <c r="J86" s="542">
        <f>H86*1.15*4</f>
        <v>12.974345999999999</v>
      </c>
      <c r="K86" s="542"/>
      <c r="L86" s="543" t="s">
        <v>201</v>
      </c>
      <c r="M86" s="867"/>
    </row>
    <row r="87" spans="1:13" s="477" customFormat="1" ht="15">
      <c r="A87" s="419">
        <v>17</v>
      </c>
      <c r="B87" s="432" t="s">
        <v>93</v>
      </c>
      <c r="C87" s="421"/>
      <c r="D87" s="421"/>
      <c r="E87" s="422">
        <f t="shared" si="16"/>
        <v>2.34</v>
      </c>
      <c r="F87" s="461">
        <v>2.34</v>
      </c>
      <c r="G87" s="462"/>
      <c r="H87" s="424">
        <f t="shared" si="17"/>
        <v>1.638</v>
      </c>
      <c r="I87" s="425"/>
      <c r="J87" s="425">
        <f>H87*1.15*4</f>
        <v>7.534799999999999</v>
      </c>
      <c r="K87" s="425"/>
      <c r="L87" s="419" t="s">
        <v>201</v>
      </c>
      <c r="M87" s="867"/>
    </row>
    <row r="88" spans="1:13" s="477" customFormat="1" ht="15">
      <c r="A88" s="419">
        <v>18</v>
      </c>
      <c r="B88" s="432" t="s">
        <v>112</v>
      </c>
      <c r="C88" s="421"/>
      <c r="D88" s="421"/>
      <c r="E88" s="422">
        <f t="shared" si="16"/>
        <v>3.66</v>
      </c>
      <c r="F88" s="461">
        <v>3.66</v>
      </c>
      <c r="G88" s="462"/>
      <c r="H88" s="424">
        <f t="shared" si="17"/>
        <v>2.562</v>
      </c>
      <c r="I88" s="425"/>
      <c r="J88" s="425">
        <f>H88*1.15*4</f>
        <v>11.785199999999998</v>
      </c>
      <c r="K88" s="425"/>
      <c r="L88" s="419" t="s">
        <v>201</v>
      </c>
      <c r="M88" s="867"/>
    </row>
    <row r="89" spans="1:13" s="477" customFormat="1" ht="15">
      <c r="A89" s="441">
        <v>19</v>
      </c>
      <c r="B89" s="544" t="s">
        <v>95</v>
      </c>
      <c r="C89" s="498"/>
      <c r="D89" s="498"/>
      <c r="E89" s="444">
        <f t="shared" si="16"/>
        <v>3.8114999999999997</v>
      </c>
      <c r="F89" s="466">
        <v>3.63</v>
      </c>
      <c r="G89" s="545">
        <v>0.1815</v>
      </c>
      <c r="H89" s="446">
        <f t="shared" si="17"/>
        <v>2.6680499999999996</v>
      </c>
      <c r="I89" s="448"/>
      <c r="J89" s="448">
        <f>H89*1.15*5</f>
        <v>15.341287499999996</v>
      </c>
      <c r="K89" s="448"/>
      <c r="L89" s="441" t="s">
        <v>201</v>
      </c>
      <c r="M89" s="868"/>
    </row>
    <row r="90" spans="1:13" s="477" customFormat="1" ht="15">
      <c r="A90" s="398" t="s">
        <v>279</v>
      </c>
      <c r="B90" s="296" t="s">
        <v>207</v>
      </c>
      <c r="C90" s="402">
        <v>18</v>
      </c>
      <c r="D90" s="402">
        <v>10</v>
      </c>
      <c r="E90" s="408">
        <f aca="true" t="shared" si="19" ref="E90:J90">SUM(E91:E100)</f>
        <v>36.014</v>
      </c>
      <c r="F90" s="408">
        <f t="shared" si="19"/>
        <v>35.01</v>
      </c>
      <c r="G90" s="408">
        <f t="shared" si="19"/>
        <v>1.004</v>
      </c>
      <c r="H90" s="408">
        <f t="shared" si="19"/>
        <v>25.209799999999998</v>
      </c>
      <c r="I90" s="408">
        <f t="shared" si="19"/>
        <v>0</v>
      </c>
      <c r="J90" s="409">
        <f t="shared" si="19"/>
        <v>243.91822</v>
      </c>
      <c r="K90" s="546"/>
      <c r="L90" s="252"/>
      <c r="M90" s="494"/>
    </row>
    <row r="91" spans="1:13" s="477" customFormat="1" ht="15">
      <c r="A91" s="411">
        <v>1</v>
      </c>
      <c r="B91" s="68" t="s">
        <v>145</v>
      </c>
      <c r="C91" s="413"/>
      <c r="D91" s="413"/>
      <c r="E91" s="414">
        <f>SUM(F91:G91)</f>
        <v>4.425</v>
      </c>
      <c r="F91" s="547">
        <v>4.06</v>
      </c>
      <c r="G91" s="547">
        <v>0.365</v>
      </c>
      <c r="H91" s="548">
        <f>E91*0.7</f>
        <v>3.0974999999999997</v>
      </c>
      <c r="I91" s="549"/>
      <c r="J91" s="549">
        <f>H91*1.15*8</f>
        <v>28.496999999999996</v>
      </c>
      <c r="K91" s="417"/>
      <c r="L91" s="525" t="s">
        <v>208</v>
      </c>
      <c r="M91" s="866" t="s">
        <v>230</v>
      </c>
    </row>
    <row r="92" spans="1:13" s="477" customFormat="1" ht="15">
      <c r="A92" s="419">
        <v>2</v>
      </c>
      <c r="B92" s="73" t="s">
        <v>287</v>
      </c>
      <c r="C92" s="421"/>
      <c r="D92" s="421"/>
      <c r="E92" s="422">
        <f>SUM(F92:G92)</f>
        <v>3.848</v>
      </c>
      <c r="F92" s="550">
        <v>3.63</v>
      </c>
      <c r="G92" s="551">
        <v>0.218</v>
      </c>
      <c r="H92" s="552">
        <f>E92*0.7</f>
        <v>2.6935999999999996</v>
      </c>
      <c r="I92" s="553"/>
      <c r="J92" s="553">
        <f>H92*1.15*12</f>
        <v>37.171679999999995</v>
      </c>
      <c r="K92" s="425"/>
      <c r="L92" s="365" t="s">
        <v>208</v>
      </c>
      <c r="M92" s="869"/>
    </row>
    <row r="93" spans="1:13" s="477" customFormat="1" ht="15">
      <c r="A93" s="419">
        <v>3</v>
      </c>
      <c r="B93" s="73" t="s">
        <v>143</v>
      </c>
      <c r="C93" s="421"/>
      <c r="D93" s="421"/>
      <c r="E93" s="422">
        <f aca="true" t="shared" si="20" ref="E93:E100">SUM(F93:G93)</f>
        <v>2.91</v>
      </c>
      <c r="F93" s="550">
        <v>2.91</v>
      </c>
      <c r="G93" s="551">
        <v>0</v>
      </c>
      <c r="H93" s="552">
        <f aca="true" t="shared" si="21" ref="H93:H100">E93*0.7</f>
        <v>2.037</v>
      </c>
      <c r="I93" s="553"/>
      <c r="J93" s="553">
        <f>H93*1.15*12</f>
        <v>28.110599999999998</v>
      </c>
      <c r="K93" s="484"/>
      <c r="L93" s="365" t="s">
        <v>208</v>
      </c>
      <c r="M93" s="869"/>
    </row>
    <row r="94" spans="1:13" s="477" customFormat="1" ht="15">
      <c r="A94" s="419">
        <v>4</v>
      </c>
      <c r="B94" s="73" t="s">
        <v>144</v>
      </c>
      <c r="C94" s="421"/>
      <c r="D94" s="421"/>
      <c r="E94" s="422">
        <f t="shared" si="20"/>
        <v>3.46</v>
      </c>
      <c r="F94" s="550">
        <v>3.46</v>
      </c>
      <c r="G94" s="551">
        <v>0</v>
      </c>
      <c r="H94" s="552">
        <f t="shared" si="21"/>
        <v>2.4219999999999997</v>
      </c>
      <c r="I94" s="553"/>
      <c r="J94" s="553">
        <f>H94*1.15*8</f>
        <v>22.282399999999996</v>
      </c>
      <c r="K94" s="484"/>
      <c r="L94" s="365" t="s">
        <v>208</v>
      </c>
      <c r="M94" s="869"/>
    </row>
    <row r="95" spans="1:13" s="477" customFormat="1" ht="15">
      <c r="A95" s="419">
        <v>5</v>
      </c>
      <c r="B95" s="73" t="s">
        <v>142</v>
      </c>
      <c r="C95" s="421"/>
      <c r="D95" s="421"/>
      <c r="E95" s="422">
        <f t="shared" si="20"/>
        <v>2.91</v>
      </c>
      <c r="F95" s="550">
        <v>2.91</v>
      </c>
      <c r="G95" s="551">
        <v>0</v>
      </c>
      <c r="H95" s="552">
        <f t="shared" si="21"/>
        <v>2.037</v>
      </c>
      <c r="I95" s="553"/>
      <c r="J95" s="553">
        <f>H95*1.15*8</f>
        <v>18.740399999999998</v>
      </c>
      <c r="K95" s="484"/>
      <c r="L95" s="365" t="s">
        <v>208</v>
      </c>
      <c r="M95" s="869"/>
    </row>
    <row r="96" spans="1:13" s="477" customFormat="1" ht="15">
      <c r="A96" s="419">
        <v>6</v>
      </c>
      <c r="B96" s="73" t="s">
        <v>146</v>
      </c>
      <c r="C96" s="421"/>
      <c r="D96" s="421"/>
      <c r="E96" s="422">
        <f t="shared" si="20"/>
        <v>3.45</v>
      </c>
      <c r="F96" s="550">
        <v>3.45</v>
      </c>
      <c r="G96" s="551">
        <v>0</v>
      </c>
      <c r="H96" s="552">
        <f t="shared" si="21"/>
        <v>2.415</v>
      </c>
      <c r="I96" s="553"/>
      <c r="J96" s="553">
        <f>H96*1.15*12</f>
        <v>33.327</v>
      </c>
      <c r="K96" s="484"/>
      <c r="L96" s="365" t="s">
        <v>208</v>
      </c>
      <c r="M96" s="869"/>
    </row>
    <row r="97" spans="1:13" s="477" customFormat="1" ht="15">
      <c r="A97" s="419">
        <v>7</v>
      </c>
      <c r="B97" s="73" t="s">
        <v>141</v>
      </c>
      <c r="C97" s="421"/>
      <c r="D97" s="421"/>
      <c r="E97" s="422">
        <f t="shared" si="20"/>
        <v>4.263</v>
      </c>
      <c r="F97" s="550">
        <v>4.06</v>
      </c>
      <c r="G97" s="551">
        <v>0.203</v>
      </c>
      <c r="H97" s="552">
        <f t="shared" si="21"/>
        <v>2.9840999999999998</v>
      </c>
      <c r="I97" s="553"/>
      <c r="J97" s="553">
        <f>H97*1.15*12</f>
        <v>41.18057999999999</v>
      </c>
      <c r="K97" s="484"/>
      <c r="L97" s="365" t="s">
        <v>208</v>
      </c>
      <c r="M97" s="869"/>
    </row>
    <row r="98" spans="1:13" s="477" customFormat="1" ht="15">
      <c r="A98" s="419">
        <v>8</v>
      </c>
      <c r="B98" s="554" t="s">
        <v>147</v>
      </c>
      <c r="C98" s="421"/>
      <c r="D98" s="421"/>
      <c r="E98" s="422">
        <f t="shared" si="20"/>
        <v>3.45</v>
      </c>
      <c r="F98" s="555">
        <v>3.45</v>
      </c>
      <c r="G98" s="551"/>
      <c r="H98" s="552">
        <f t="shared" si="21"/>
        <v>2.415</v>
      </c>
      <c r="I98" s="553"/>
      <c r="J98" s="553">
        <f>H98*1.15*4</f>
        <v>11.109</v>
      </c>
      <c r="K98" s="484"/>
      <c r="L98" s="365" t="s">
        <v>208</v>
      </c>
      <c r="M98" s="869"/>
    </row>
    <row r="99" spans="1:13" ht="15">
      <c r="A99" s="419">
        <v>9</v>
      </c>
      <c r="B99" s="556" t="s">
        <v>140</v>
      </c>
      <c r="C99" s="421"/>
      <c r="D99" s="421"/>
      <c r="E99" s="422">
        <f t="shared" si="20"/>
        <v>3.848</v>
      </c>
      <c r="F99" s="555">
        <v>3.63</v>
      </c>
      <c r="G99" s="551">
        <v>0.218</v>
      </c>
      <c r="H99" s="552">
        <f t="shared" si="21"/>
        <v>2.6935999999999996</v>
      </c>
      <c r="I99" s="553"/>
      <c r="J99" s="553">
        <f>H99*1.15*4</f>
        <v>12.390559999999997</v>
      </c>
      <c r="K99" s="428"/>
      <c r="L99" s="365" t="s">
        <v>208</v>
      </c>
      <c r="M99" s="869"/>
    </row>
    <row r="100" spans="1:13" ht="15">
      <c r="A100" s="441">
        <v>10</v>
      </c>
      <c r="B100" s="557" t="s">
        <v>288</v>
      </c>
      <c r="C100" s="498"/>
      <c r="D100" s="498"/>
      <c r="E100" s="444">
        <f t="shared" si="20"/>
        <v>3.45</v>
      </c>
      <c r="F100" s="558">
        <v>3.45</v>
      </c>
      <c r="G100" s="559"/>
      <c r="H100" s="560">
        <f t="shared" si="21"/>
        <v>2.415</v>
      </c>
      <c r="I100" s="561"/>
      <c r="J100" s="562">
        <f>H100*1.15*4</f>
        <v>11.109</v>
      </c>
      <c r="K100" s="563"/>
      <c r="L100" s="530" t="s">
        <v>208</v>
      </c>
      <c r="M100" s="870"/>
    </row>
    <row r="101" spans="1:13" ht="15">
      <c r="A101" s="394" t="s">
        <v>286</v>
      </c>
      <c r="B101" s="296" t="s">
        <v>289</v>
      </c>
      <c r="C101" s="394">
        <v>11</v>
      </c>
      <c r="D101" s="394">
        <v>1</v>
      </c>
      <c r="E101" s="564">
        <f>E102</f>
        <v>2.06</v>
      </c>
      <c r="F101" s="394">
        <f>F102</f>
        <v>2.06</v>
      </c>
      <c r="G101" s="394"/>
      <c r="H101" s="565">
        <f>H102</f>
        <v>1.442</v>
      </c>
      <c r="I101" s="566"/>
      <c r="J101" s="567">
        <f>J102</f>
        <v>19.8996</v>
      </c>
      <c r="K101" s="566"/>
      <c r="L101" s="394"/>
      <c r="M101" s="568"/>
    </row>
    <row r="102" spans="1:13" ht="30">
      <c r="A102" s="569">
        <v>1</v>
      </c>
      <c r="B102" s="570" t="s">
        <v>290</v>
      </c>
      <c r="C102" s="571"/>
      <c r="D102" s="571"/>
      <c r="E102" s="572">
        <f>F102+G102</f>
        <v>2.06</v>
      </c>
      <c r="F102" s="569">
        <v>2.06</v>
      </c>
      <c r="G102" s="573"/>
      <c r="H102" s="574">
        <f>E102*0.7</f>
        <v>1.442</v>
      </c>
      <c r="I102" s="575"/>
      <c r="J102" s="575">
        <f>H102*1.15*12</f>
        <v>19.8996</v>
      </c>
      <c r="K102" s="575"/>
      <c r="L102" s="576" t="s">
        <v>291</v>
      </c>
      <c r="M102" s="577" t="s">
        <v>275</v>
      </c>
    </row>
    <row r="103" ht="15">
      <c r="A103" s="578"/>
    </row>
    <row r="104" spans="1:10" ht="15">
      <c r="A104" s="578"/>
      <c r="H104" s="579"/>
      <c r="I104" s="579"/>
      <c r="J104" s="579"/>
    </row>
    <row r="105" spans="8:10" ht="15">
      <c r="H105" s="579"/>
      <c r="I105" s="579"/>
      <c r="J105" s="579"/>
    </row>
    <row r="106" spans="8:13" ht="15">
      <c r="H106" s="580"/>
      <c r="I106" s="580"/>
      <c r="J106" s="580"/>
      <c r="K106" s="871"/>
      <c r="L106" s="871"/>
      <c r="M106" s="871"/>
    </row>
  </sheetData>
  <mergeCells count="26">
    <mergeCell ref="M56:M69"/>
    <mergeCell ref="M71:M89"/>
    <mergeCell ref="M91:M100"/>
    <mergeCell ref="K106:M106"/>
    <mergeCell ref="M7:M8"/>
    <mergeCell ref="M13:M31"/>
    <mergeCell ref="M33:M46"/>
    <mergeCell ref="M48:M50"/>
    <mergeCell ref="E6:H6"/>
    <mergeCell ref="L6:M6"/>
    <mergeCell ref="E7:E8"/>
    <mergeCell ref="F7:F8"/>
    <mergeCell ref="G7:G8"/>
    <mergeCell ref="H7:H8"/>
    <mergeCell ref="I7:I8"/>
    <mergeCell ref="J7:J8"/>
    <mergeCell ref="K7:K8"/>
    <mergeCell ref="L7:L8"/>
    <mergeCell ref="A6:A8"/>
    <mergeCell ref="B6:B8"/>
    <mergeCell ref="C6:C8"/>
    <mergeCell ref="D6:D8"/>
    <mergeCell ref="A1:C1"/>
    <mergeCell ref="A2:C2"/>
    <mergeCell ref="A3:M3"/>
    <mergeCell ref="A4:M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workbookViewId="0" topLeftCell="A10">
      <selection activeCell="B19" sqref="B19"/>
    </sheetView>
  </sheetViews>
  <sheetFormatPr defaultColWidth="8.8984375" defaultRowHeight="15"/>
  <cols>
    <col min="1" max="1" width="4.19921875" style="339" customWidth="1"/>
    <col min="2" max="2" width="22.5" style="339" customWidth="1"/>
    <col min="3" max="4" width="7.09765625" style="339" customWidth="1"/>
    <col min="5" max="6" width="6.69921875" style="339" customWidth="1"/>
    <col min="7" max="7" width="6.3984375" style="339" customWidth="1"/>
    <col min="8" max="9" width="6.69921875" style="339" hidden="1" customWidth="1"/>
    <col min="10" max="10" width="9.09765625" style="339" customWidth="1"/>
    <col min="11" max="13" width="10.69921875" style="339" hidden="1" customWidth="1"/>
    <col min="14" max="14" width="8.19921875" style="339" customWidth="1"/>
    <col min="15" max="15" width="19.3984375" style="343" customWidth="1"/>
    <col min="16" max="16" width="30.8984375" style="339" customWidth="1"/>
    <col min="17" max="16384" width="8.8984375" style="339" customWidth="1"/>
  </cols>
  <sheetData>
    <row r="1" spans="1:16" ht="15.75">
      <c r="A1" s="880" t="s">
        <v>175</v>
      </c>
      <c r="B1" s="880"/>
      <c r="C1" s="880"/>
      <c r="D1" s="336"/>
      <c r="E1" s="336"/>
      <c r="F1" s="336"/>
      <c r="G1" s="336"/>
      <c r="H1" s="336"/>
      <c r="I1" s="336"/>
      <c r="J1" s="336"/>
      <c r="K1" s="336"/>
      <c r="L1" s="336"/>
      <c r="M1" s="336"/>
      <c r="N1" s="336"/>
      <c r="O1" s="337"/>
      <c r="P1" s="338" t="s">
        <v>214</v>
      </c>
    </row>
    <row r="2" spans="1:16" ht="15.75">
      <c r="A2" s="881" t="s">
        <v>215</v>
      </c>
      <c r="B2" s="881"/>
      <c r="C2" s="881"/>
      <c r="O2" s="337"/>
      <c r="P2" s="337"/>
    </row>
    <row r="3" spans="1:16" ht="15.75">
      <c r="A3" s="873" t="s">
        <v>216</v>
      </c>
      <c r="B3" s="873"/>
      <c r="C3" s="873"/>
      <c r="D3" s="873"/>
      <c r="E3" s="873"/>
      <c r="F3" s="873"/>
      <c r="G3" s="873"/>
      <c r="H3" s="873"/>
      <c r="I3" s="873"/>
      <c r="J3" s="873"/>
      <c r="K3" s="873"/>
      <c r="L3" s="873"/>
      <c r="M3" s="873"/>
      <c r="N3" s="873"/>
      <c r="O3" s="873"/>
      <c r="P3" s="873"/>
    </row>
    <row r="4" spans="1:16" ht="15.75">
      <c r="A4" s="873" t="s">
        <v>400</v>
      </c>
      <c r="B4" s="873"/>
      <c r="C4" s="873"/>
      <c r="D4" s="873"/>
      <c r="E4" s="873"/>
      <c r="F4" s="873"/>
      <c r="G4" s="873"/>
      <c r="H4" s="873"/>
      <c r="I4" s="873"/>
      <c r="J4" s="873"/>
      <c r="K4" s="873"/>
      <c r="L4" s="873"/>
      <c r="M4" s="873"/>
      <c r="N4" s="873"/>
      <c r="O4" s="873"/>
      <c r="P4" s="873"/>
    </row>
    <row r="5" spans="1:16" ht="15">
      <c r="A5" s="340"/>
      <c r="B5" s="340"/>
      <c r="C5" s="340"/>
      <c r="D5" s="340"/>
      <c r="E5" s="340"/>
      <c r="F5" s="340"/>
      <c r="G5" s="340"/>
      <c r="H5" s="340"/>
      <c r="I5" s="340"/>
      <c r="J5" s="340"/>
      <c r="K5" s="340"/>
      <c r="L5" s="340"/>
      <c r="M5" s="340"/>
      <c r="N5" s="340"/>
      <c r="O5" s="340"/>
      <c r="P5" s="340"/>
    </row>
    <row r="6" spans="1:16" ht="15">
      <c r="A6" s="341"/>
      <c r="B6" s="342"/>
      <c r="C6" s="340"/>
      <c r="E6" s="340"/>
      <c r="F6" s="340"/>
      <c r="G6" s="340"/>
      <c r="H6" s="340"/>
      <c r="I6" s="340"/>
      <c r="P6" s="243" t="s">
        <v>178</v>
      </c>
    </row>
    <row r="7" spans="1:16" ht="33" customHeight="1">
      <c r="A7" s="874" t="s">
        <v>179</v>
      </c>
      <c r="B7" s="874" t="s">
        <v>217</v>
      </c>
      <c r="C7" s="858" t="s">
        <v>218</v>
      </c>
      <c r="D7" s="858" t="s">
        <v>219</v>
      </c>
      <c r="E7" s="861" t="s">
        <v>401</v>
      </c>
      <c r="F7" s="862"/>
      <c r="G7" s="862"/>
      <c r="H7" s="862"/>
      <c r="I7" s="862"/>
      <c r="J7" s="851" t="s">
        <v>220</v>
      </c>
      <c r="K7" s="235"/>
      <c r="L7" s="235"/>
      <c r="M7" s="235"/>
      <c r="N7" s="851" t="s">
        <v>221</v>
      </c>
      <c r="O7" s="852" t="s">
        <v>11</v>
      </c>
      <c r="P7" s="852"/>
    </row>
    <row r="8" spans="1:16" ht="25.5" customHeight="1">
      <c r="A8" s="856"/>
      <c r="B8" s="856"/>
      <c r="C8" s="859"/>
      <c r="D8" s="859"/>
      <c r="E8" s="858" t="s">
        <v>222</v>
      </c>
      <c r="F8" s="872" t="s">
        <v>223</v>
      </c>
      <c r="G8" s="872"/>
      <c r="H8" s="872"/>
      <c r="I8" s="872"/>
      <c r="J8" s="851"/>
      <c r="K8" s="853" t="s">
        <v>181</v>
      </c>
      <c r="L8" s="899" t="s">
        <v>224</v>
      </c>
      <c r="M8" s="902" t="s">
        <v>225</v>
      </c>
      <c r="N8" s="851"/>
      <c r="O8" s="872" t="s">
        <v>226</v>
      </c>
      <c r="P8" s="872" t="s">
        <v>188</v>
      </c>
    </row>
    <row r="9" spans="1:16" ht="45" customHeight="1">
      <c r="A9" s="856"/>
      <c r="B9" s="856"/>
      <c r="C9" s="859"/>
      <c r="D9" s="859"/>
      <c r="E9" s="859"/>
      <c r="F9" s="872" t="s">
        <v>402</v>
      </c>
      <c r="G9" s="872"/>
      <c r="H9" s="872" t="s">
        <v>227</v>
      </c>
      <c r="I9" s="872"/>
      <c r="J9" s="851"/>
      <c r="K9" s="854"/>
      <c r="L9" s="900"/>
      <c r="M9" s="903"/>
      <c r="N9" s="851"/>
      <c r="O9" s="872"/>
      <c r="P9" s="872"/>
    </row>
    <row r="10" spans="1:16" ht="103.5" customHeight="1">
      <c r="A10" s="857"/>
      <c r="B10" s="857"/>
      <c r="C10" s="860"/>
      <c r="D10" s="860"/>
      <c r="E10" s="860"/>
      <c r="F10" s="344" t="s">
        <v>222</v>
      </c>
      <c r="G10" s="344" t="s">
        <v>228</v>
      </c>
      <c r="H10" s="344" t="s">
        <v>222</v>
      </c>
      <c r="I10" s="344" t="s">
        <v>228</v>
      </c>
      <c r="J10" s="851"/>
      <c r="K10" s="855"/>
      <c r="L10" s="901"/>
      <c r="M10" s="904"/>
      <c r="N10" s="851"/>
      <c r="O10" s="872"/>
      <c r="P10" s="872"/>
    </row>
    <row r="11" spans="1:16" s="349" customFormat="1" ht="18" customHeight="1">
      <c r="A11" s="345" t="s">
        <v>12</v>
      </c>
      <c r="B11" s="346" t="s">
        <v>13</v>
      </c>
      <c r="C11" s="347">
        <v>1</v>
      </c>
      <c r="D11" s="347">
        <v>2</v>
      </c>
      <c r="E11" s="347">
        <v>3</v>
      </c>
      <c r="F11" s="347">
        <v>4</v>
      </c>
      <c r="G11" s="347">
        <v>5</v>
      </c>
      <c r="H11" s="347">
        <v>6</v>
      </c>
      <c r="I11" s="347">
        <v>7</v>
      </c>
      <c r="J11" s="347">
        <v>7</v>
      </c>
      <c r="K11" s="347"/>
      <c r="L11" s="347"/>
      <c r="M11" s="347"/>
      <c r="N11" s="347">
        <v>8</v>
      </c>
      <c r="O11" s="347">
        <v>9</v>
      </c>
      <c r="P11" s="348">
        <v>10</v>
      </c>
    </row>
    <row r="12" spans="1:16" s="349" customFormat="1" ht="15" customHeight="1">
      <c r="A12" s="350"/>
      <c r="B12" s="234" t="s">
        <v>160</v>
      </c>
      <c r="C12" s="351">
        <f>C13+C15</f>
        <v>41</v>
      </c>
      <c r="D12" s="351">
        <f aca="true" t="shared" si="0" ref="D12:N12">D13+D15</f>
        <v>3</v>
      </c>
      <c r="E12" s="351">
        <f t="shared" si="0"/>
        <v>0</v>
      </c>
      <c r="F12" s="351">
        <f t="shared" si="0"/>
        <v>0</v>
      </c>
      <c r="G12" s="351">
        <f t="shared" si="0"/>
        <v>0</v>
      </c>
      <c r="H12" s="351">
        <f t="shared" si="0"/>
        <v>0</v>
      </c>
      <c r="I12" s="351">
        <f t="shared" si="0"/>
        <v>0</v>
      </c>
      <c r="J12" s="352">
        <f t="shared" si="0"/>
        <v>34.5</v>
      </c>
      <c r="K12" s="351">
        <f t="shared" si="0"/>
        <v>0</v>
      </c>
      <c r="L12" s="351">
        <f t="shared" si="0"/>
        <v>0</v>
      </c>
      <c r="M12" s="351">
        <f t="shared" si="0"/>
        <v>0</v>
      </c>
      <c r="N12" s="351">
        <f t="shared" si="0"/>
        <v>0</v>
      </c>
      <c r="O12" s="234"/>
      <c r="P12" s="353"/>
    </row>
    <row r="13" spans="1:16" s="349" customFormat="1" ht="15" customHeight="1">
      <c r="A13" s="354" t="s">
        <v>48</v>
      </c>
      <c r="B13" s="355" t="s">
        <v>206</v>
      </c>
      <c r="C13" s="356">
        <f>C14</f>
        <v>23</v>
      </c>
      <c r="D13" s="356">
        <f aca="true" t="shared" si="1" ref="D13:N13">D14</f>
        <v>1</v>
      </c>
      <c r="E13" s="356">
        <f t="shared" si="1"/>
        <v>0</v>
      </c>
      <c r="F13" s="356">
        <f t="shared" si="1"/>
        <v>0</v>
      </c>
      <c r="G13" s="356">
        <f t="shared" si="1"/>
        <v>0</v>
      </c>
      <c r="H13" s="356">
        <f t="shared" si="1"/>
        <v>0</v>
      </c>
      <c r="I13" s="356">
        <f t="shared" si="1"/>
        <v>0</v>
      </c>
      <c r="J13" s="357">
        <f t="shared" si="1"/>
        <v>11.5</v>
      </c>
      <c r="K13" s="356">
        <f t="shared" si="1"/>
        <v>0</v>
      </c>
      <c r="L13" s="356">
        <f t="shared" si="1"/>
        <v>0</v>
      </c>
      <c r="M13" s="356">
        <f t="shared" si="1"/>
        <v>0</v>
      </c>
      <c r="N13" s="356">
        <f t="shared" si="1"/>
        <v>0</v>
      </c>
      <c r="O13" s="358"/>
      <c r="P13" s="359"/>
    </row>
    <row r="14" spans="1:16" s="366" customFormat="1" ht="34.5" customHeight="1">
      <c r="A14" s="360">
        <v>1</v>
      </c>
      <c r="B14" s="361" t="s">
        <v>91</v>
      </c>
      <c r="C14" s="362">
        <v>23</v>
      </c>
      <c r="D14" s="362">
        <v>1</v>
      </c>
      <c r="E14" s="362">
        <v>0</v>
      </c>
      <c r="F14" s="362">
        <v>0</v>
      </c>
      <c r="G14" s="362">
        <v>0</v>
      </c>
      <c r="H14" s="362"/>
      <c r="I14" s="362"/>
      <c r="J14" s="363">
        <v>11.5</v>
      </c>
      <c r="K14" s="363"/>
      <c r="L14" s="363"/>
      <c r="M14" s="363"/>
      <c r="N14" s="364"/>
      <c r="O14" s="365" t="s">
        <v>201</v>
      </c>
      <c r="P14" s="281" t="s">
        <v>229</v>
      </c>
    </row>
    <row r="15" spans="1:16" s="366" customFormat="1" ht="15" customHeight="1">
      <c r="A15" s="367" t="s">
        <v>49</v>
      </c>
      <c r="B15" s="368" t="s">
        <v>207</v>
      </c>
      <c r="C15" s="369">
        <v>18</v>
      </c>
      <c r="D15" s="369">
        <v>2</v>
      </c>
      <c r="E15" s="369">
        <f aca="true" t="shared" si="2" ref="E15:J15">SUM(E16:E17)</f>
        <v>0</v>
      </c>
      <c r="F15" s="369">
        <f t="shared" si="2"/>
        <v>0</v>
      </c>
      <c r="G15" s="369">
        <f t="shared" si="2"/>
        <v>0</v>
      </c>
      <c r="H15" s="369">
        <f t="shared" si="2"/>
        <v>0</v>
      </c>
      <c r="I15" s="369">
        <f t="shared" si="2"/>
        <v>0</v>
      </c>
      <c r="J15" s="370">
        <f t="shared" si="2"/>
        <v>23</v>
      </c>
      <c r="K15" s="371"/>
      <c r="L15" s="371"/>
      <c r="M15" s="371"/>
      <c r="N15" s="371"/>
      <c r="O15" s="369"/>
      <c r="P15" s="369"/>
    </row>
    <row r="16" spans="1:16" s="366" customFormat="1" ht="23.25" customHeight="1">
      <c r="A16" s="360">
        <v>1</v>
      </c>
      <c r="B16" s="372" t="s">
        <v>142</v>
      </c>
      <c r="C16" s="369"/>
      <c r="D16" s="369"/>
      <c r="E16" s="369"/>
      <c r="F16" s="369"/>
      <c r="G16" s="369"/>
      <c r="H16" s="369"/>
      <c r="I16" s="369"/>
      <c r="J16" s="363">
        <v>11.5</v>
      </c>
      <c r="K16" s="373"/>
      <c r="L16" s="373"/>
      <c r="M16" s="373"/>
      <c r="N16" s="374"/>
      <c r="O16" s="287" t="s">
        <v>208</v>
      </c>
      <c r="P16" s="867" t="s">
        <v>230</v>
      </c>
    </row>
    <row r="17" spans="1:16" s="366" customFormat="1" ht="24.75" customHeight="1">
      <c r="A17" s="360">
        <v>2</v>
      </c>
      <c r="B17" s="372" t="s">
        <v>146</v>
      </c>
      <c r="C17" s="369"/>
      <c r="D17" s="369"/>
      <c r="E17" s="369"/>
      <c r="F17" s="369"/>
      <c r="G17" s="369"/>
      <c r="H17" s="369"/>
      <c r="I17" s="369"/>
      <c r="J17" s="363">
        <v>11.5</v>
      </c>
      <c r="K17" s="371"/>
      <c r="L17" s="371"/>
      <c r="M17" s="371"/>
      <c r="N17" s="371"/>
      <c r="O17" s="287" t="s">
        <v>208</v>
      </c>
      <c r="P17" s="905"/>
    </row>
    <row r="18" spans="1:16" s="381" customFormat="1" ht="15" customHeight="1">
      <c r="A18" s="375"/>
      <c r="B18" s="376"/>
      <c r="C18" s="377"/>
      <c r="D18" s="377"/>
      <c r="E18" s="377"/>
      <c r="F18" s="377"/>
      <c r="G18" s="377"/>
      <c r="H18" s="377"/>
      <c r="I18" s="377"/>
      <c r="J18" s="378"/>
      <c r="K18" s="378"/>
      <c r="L18" s="378"/>
      <c r="M18" s="378"/>
      <c r="N18" s="378"/>
      <c r="O18" s="379"/>
      <c r="P18" s="380"/>
    </row>
    <row r="19" spans="1:16" ht="15">
      <c r="A19" s="382"/>
      <c r="B19" s="383"/>
      <c r="C19" s="383"/>
      <c r="D19" s="383"/>
      <c r="E19" s="383"/>
      <c r="F19" s="383"/>
      <c r="G19" s="383"/>
      <c r="H19" s="384"/>
      <c r="I19" s="383"/>
      <c r="J19" s="385"/>
      <c r="K19" s="385"/>
      <c r="L19" s="385"/>
      <c r="M19" s="385"/>
      <c r="N19" s="385"/>
      <c r="O19" s="386"/>
      <c r="P19" s="387"/>
    </row>
    <row r="23" spans="14:16" ht="15">
      <c r="N23" s="890"/>
      <c r="O23" s="890"/>
      <c r="P23" s="890"/>
    </row>
    <row r="24" spans="14:16" ht="15">
      <c r="N24" s="890"/>
      <c r="O24" s="890"/>
      <c r="P24" s="890"/>
    </row>
    <row r="25" spans="14:16" ht="15">
      <c r="N25" s="871"/>
      <c r="O25" s="871"/>
      <c r="P25" s="871"/>
    </row>
  </sheetData>
  <mergeCells count="25">
    <mergeCell ref="N23:P23"/>
    <mergeCell ref="N24:P24"/>
    <mergeCell ref="N25:P25"/>
    <mergeCell ref="P8:P10"/>
    <mergeCell ref="P16:P17"/>
    <mergeCell ref="E7:I7"/>
    <mergeCell ref="J7:J10"/>
    <mergeCell ref="N7:N10"/>
    <mergeCell ref="O7:P7"/>
    <mergeCell ref="E8:E10"/>
    <mergeCell ref="F8:I8"/>
    <mergeCell ref="K8:K10"/>
    <mergeCell ref="L8:L10"/>
    <mergeCell ref="M8:M10"/>
    <mergeCell ref="O8:O10"/>
    <mergeCell ref="F9:G9"/>
    <mergeCell ref="H9:I9"/>
    <mergeCell ref="A1:C1"/>
    <mergeCell ref="A2:C2"/>
    <mergeCell ref="A3:P3"/>
    <mergeCell ref="A4:P4"/>
    <mergeCell ref="A7:A10"/>
    <mergeCell ref="B7:B10"/>
    <mergeCell ref="C7:C10"/>
    <mergeCell ref="D7:D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1"/>
  <sheetViews>
    <sheetView tabSelected="1" workbookViewId="0" topLeftCell="A1">
      <selection activeCell="E7" sqref="E7"/>
    </sheetView>
  </sheetViews>
  <sheetFormatPr defaultColWidth="13" defaultRowHeight="15"/>
  <cols>
    <col min="1" max="1" width="5.19921875" style="302" customWidth="1"/>
    <col min="2" max="2" width="22.59765625" style="246" customWidth="1"/>
    <col min="3" max="3" width="9.69921875" style="246" customWidth="1"/>
    <col min="4" max="5" width="11.69921875" style="245" customWidth="1"/>
    <col min="6" max="6" width="11.69921875" style="242" customWidth="1"/>
    <col min="7" max="7" width="12.69921875" style="246" customWidth="1"/>
    <col min="8" max="8" width="13.8984375" style="246" hidden="1" customWidth="1"/>
    <col min="9" max="9" width="15.09765625" style="246" customWidth="1"/>
    <col min="10" max="10" width="14.09765625" style="242" hidden="1" customWidth="1"/>
    <col min="11" max="11" width="19.8984375" style="242" customWidth="1"/>
    <col min="12" max="12" width="23.19921875" style="242" customWidth="1"/>
    <col min="13" max="16384" width="13" style="242" customWidth="1"/>
  </cols>
  <sheetData>
    <row r="1" spans="1:12" ht="15.75" customHeight="1">
      <c r="A1" s="880" t="s">
        <v>175</v>
      </c>
      <c r="B1" s="880"/>
      <c r="C1" s="880"/>
      <c r="D1" s="238"/>
      <c r="E1" s="239"/>
      <c r="F1" s="240"/>
      <c r="G1" s="241"/>
      <c r="H1" s="241"/>
      <c r="I1" s="241"/>
      <c r="L1" s="243" t="s">
        <v>176</v>
      </c>
    </row>
    <row r="2" spans="1:4" ht="18" customHeight="1">
      <c r="A2" s="881" t="s">
        <v>177</v>
      </c>
      <c r="B2" s="881"/>
      <c r="C2" s="881"/>
      <c r="D2" s="244"/>
    </row>
    <row r="3" spans="1:12" ht="51.75" customHeight="1">
      <c r="A3" s="906" t="s">
        <v>399</v>
      </c>
      <c r="B3" s="906"/>
      <c r="C3" s="906"/>
      <c r="D3" s="906"/>
      <c r="E3" s="906"/>
      <c r="F3" s="906"/>
      <c r="G3" s="906"/>
      <c r="H3" s="906"/>
      <c r="I3" s="906"/>
      <c r="J3" s="906"/>
      <c r="K3" s="906"/>
      <c r="L3" s="247"/>
    </row>
    <row r="4" spans="1:12" ht="15">
      <c r="A4" s="907"/>
      <c r="B4" s="907"/>
      <c r="C4" s="907"/>
      <c r="D4" s="907"/>
      <c r="E4" s="907"/>
      <c r="F4" s="907"/>
      <c r="G4" s="907"/>
      <c r="H4" s="907"/>
      <c r="I4" s="907"/>
      <c r="J4" s="907"/>
      <c r="K4" s="907"/>
      <c r="L4" s="247"/>
    </row>
    <row r="5" spans="1:12" ht="16.5" customHeight="1">
      <c r="A5" s="248"/>
      <c r="B5" s="241"/>
      <c r="C5" s="241"/>
      <c r="D5" s="239"/>
      <c r="E5" s="239"/>
      <c r="F5" s="240"/>
      <c r="G5" s="241"/>
      <c r="H5" s="241"/>
      <c r="I5" s="241"/>
      <c r="L5" s="243" t="s">
        <v>178</v>
      </c>
    </row>
    <row r="6" spans="1:12" ht="39.75" customHeight="1">
      <c r="A6" s="908" t="s">
        <v>179</v>
      </c>
      <c r="B6" s="908" t="s">
        <v>180</v>
      </c>
      <c r="C6" s="908" t="s">
        <v>181</v>
      </c>
      <c r="D6" s="908" t="s">
        <v>182</v>
      </c>
      <c r="E6" s="908"/>
      <c r="F6" s="908"/>
      <c r="G6" s="912" t="s">
        <v>183</v>
      </c>
      <c r="H6" s="912" t="s">
        <v>184</v>
      </c>
      <c r="I6" s="912" t="s">
        <v>185</v>
      </c>
      <c r="J6" s="912" t="s">
        <v>186</v>
      </c>
      <c r="K6" s="913" t="s">
        <v>187</v>
      </c>
      <c r="L6" s="908" t="s">
        <v>188</v>
      </c>
    </row>
    <row r="7" spans="1:12" ht="57" customHeight="1">
      <c r="A7" s="908"/>
      <c r="B7" s="908"/>
      <c r="C7" s="908"/>
      <c r="D7" s="251" t="s">
        <v>189</v>
      </c>
      <c r="E7" s="251" t="s">
        <v>190</v>
      </c>
      <c r="F7" s="251" t="s">
        <v>191</v>
      </c>
      <c r="G7" s="912"/>
      <c r="H7" s="912"/>
      <c r="I7" s="912"/>
      <c r="J7" s="912"/>
      <c r="K7" s="914"/>
      <c r="L7" s="908"/>
    </row>
    <row r="8" spans="1:13" s="257" customFormat="1" ht="45">
      <c r="A8" s="252" t="s">
        <v>12</v>
      </c>
      <c r="B8" s="252" t="s">
        <v>13</v>
      </c>
      <c r="C8" s="252">
        <v>1</v>
      </c>
      <c r="D8" s="253" t="s">
        <v>192</v>
      </c>
      <c r="E8" s="253" t="s">
        <v>193</v>
      </c>
      <c r="F8" s="253" t="s">
        <v>194</v>
      </c>
      <c r="G8" s="254">
        <v>5</v>
      </c>
      <c r="H8" s="255" t="s">
        <v>195</v>
      </c>
      <c r="I8" s="255" t="s">
        <v>196</v>
      </c>
      <c r="J8" s="254" t="s">
        <v>197</v>
      </c>
      <c r="K8" s="252">
        <v>7</v>
      </c>
      <c r="L8" s="252">
        <v>8</v>
      </c>
      <c r="M8" s="256"/>
    </row>
    <row r="9" spans="1:14" ht="24" customHeight="1">
      <c r="A9" s="249"/>
      <c r="B9" s="249" t="s">
        <v>160</v>
      </c>
      <c r="C9" s="258">
        <f>C10+C15+C17</f>
        <v>10</v>
      </c>
      <c r="D9" s="258">
        <f aca="true" t="shared" si="0" ref="D9:I9">D10+D15+D17</f>
        <v>5</v>
      </c>
      <c r="E9" s="258">
        <f t="shared" si="0"/>
        <v>0</v>
      </c>
      <c r="F9" s="258">
        <f t="shared" si="0"/>
        <v>0</v>
      </c>
      <c r="G9" s="259">
        <f t="shared" si="0"/>
        <v>5</v>
      </c>
      <c r="H9" s="258">
        <f t="shared" si="0"/>
        <v>0</v>
      </c>
      <c r="I9" s="260">
        <f t="shared" si="0"/>
        <v>59.224999999999994</v>
      </c>
      <c r="J9" s="261" t="e">
        <f>SUM(#REF!,#REF!)</f>
        <v>#REF!</v>
      </c>
      <c r="K9" s="262"/>
      <c r="L9" s="262"/>
      <c r="M9" s="263"/>
      <c r="N9" s="263"/>
    </row>
    <row r="10" spans="1:14" ht="24" customHeight="1">
      <c r="A10" s="250" t="s">
        <v>48</v>
      </c>
      <c r="B10" s="264" t="s">
        <v>198</v>
      </c>
      <c r="C10" s="265">
        <f>C11</f>
        <v>3</v>
      </c>
      <c r="D10" s="265">
        <f aca="true" t="shared" si="1" ref="D10:I10">D11</f>
        <v>1.5</v>
      </c>
      <c r="E10" s="265">
        <f t="shared" si="1"/>
        <v>0</v>
      </c>
      <c r="F10" s="265">
        <f t="shared" si="1"/>
        <v>0</v>
      </c>
      <c r="G10" s="266">
        <f t="shared" si="1"/>
        <v>1.5</v>
      </c>
      <c r="H10" s="265">
        <f t="shared" si="1"/>
        <v>0</v>
      </c>
      <c r="I10" s="267">
        <f t="shared" si="1"/>
        <v>20.7</v>
      </c>
      <c r="J10" s="268"/>
      <c r="K10" s="269"/>
      <c r="L10" s="262"/>
      <c r="M10" s="263"/>
      <c r="N10" s="263"/>
    </row>
    <row r="11" spans="1:12" ht="15" customHeight="1">
      <c r="A11" s="249"/>
      <c r="B11" s="270" t="s">
        <v>199</v>
      </c>
      <c r="C11" s="258">
        <v>3</v>
      </c>
      <c r="D11" s="259">
        <f>SUM(D12:D14)</f>
        <v>1.5</v>
      </c>
      <c r="E11" s="259">
        <f>SUM(E12:E14)</f>
        <v>0</v>
      </c>
      <c r="F11" s="259">
        <f>SUM(F12:F14)</f>
        <v>0</v>
      </c>
      <c r="G11" s="259">
        <f>SUM(G12:G14)</f>
        <v>1.5</v>
      </c>
      <c r="H11" s="271"/>
      <c r="I11" s="271">
        <f>SUM(I12:I14)</f>
        <v>20.7</v>
      </c>
      <c r="J11" s="271">
        <f>(G11*1.05*6)+(G11*1.15*6)</f>
        <v>19.8</v>
      </c>
      <c r="K11" s="272"/>
      <c r="L11" s="273"/>
    </row>
    <row r="12" spans="1:12" ht="15" customHeight="1">
      <c r="A12" s="274">
        <v>1</v>
      </c>
      <c r="B12" s="275" t="s">
        <v>200</v>
      </c>
      <c r="C12" s="276"/>
      <c r="D12" s="277">
        <v>0.5</v>
      </c>
      <c r="E12" s="277"/>
      <c r="F12" s="276"/>
      <c r="G12" s="278">
        <f>SUM(D12:F12)</f>
        <v>0.5</v>
      </c>
      <c r="H12" s="279"/>
      <c r="I12" s="279">
        <f>G12*1.15*12</f>
        <v>6.8999999999999995</v>
      </c>
      <c r="J12" s="279">
        <f>(G12*1.05*6)+(G12*1.15*6)</f>
        <v>6.6</v>
      </c>
      <c r="K12" s="280" t="s">
        <v>201</v>
      </c>
      <c r="L12" s="909" t="s">
        <v>202</v>
      </c>
    </row>
    <row r="13" spans="1:12" ht="15" customHeight="1">
      <c r="A13" s="281">
        <v>2</v>
      </c>
      <c r="B13" s="282" t="s">
        <v>203</v>
      </c>
      <c r="C13" s="283"/>
      <c r="D13" s="284">
        <v>0.5</v>
      </c>
      <c r="E13" s="284"/>
      <c r="F13" s="283"/>
      <c r="G13" s="285">
        <f>SUM(D13:F13)</f>
        <v>0.5</v>
      </c>
      <c r="H13" s="286"/>
      <c r="I13" s="286">
        <f>G13*1.15*12</f>
        <v>6.8999999999999995</v>
      </c>
      <c r="J13" s="286"/>
      <c r="K13" s="287" t="s">
        <v>204</v>
      </c>
      <c r="L13" s="910"/>
    </row>
    <row r="14" spans="1:12" ht="15" customHeight="1">
      <c r="A14" s="288">
        <v>3</v>
      </c>
      <c r="B14" s="289" t="s">
        <v>205</v>
      </c>
      <c r="C14" s="290"/>
      <c r="D14" s="291">
        <v>0.5</v>
      </c>
      <c r="E14" s="291"/>
      <c r="F14" s="290"/>
      <c r="G14" s="292">
        <f>SUM(D14:F14)</f>
        <v>0.5</v>
      </c>
      <c r="H14" s="293"/>
      <c r="I14" s="294">
        <f>G14*1.15*12</f>
        <v>6.8999999999999995</v>
      </c>
      <c r="J14" s="293">
        <f>SUM(J15:J19)</f>
        <v>54.25000000000001</v>
      </c>
      <c r="K14" s="295" t="s">
        <v>204</v>
      </c>
      <c r="L14" s="911"/>
    </row>
    <row r="15" spans="1:12" s="302" customFormat="1" ht="15" customHeight="1">
      <c r="A15" s="249" t="s">
        <v>49</v>
      </c>
      <c r="B15" s="296" t="s">
        <v>206</v>
      </c>
      <c r="C15" s="297">
        <v>1</v>
      </c>
      <c r="D15" s="298">
        <f>D16</f>
        <v>0.5</v>
      </c>
      <c r="E15" s="298"/>
      <c r="F15" s="298"/>
      <c r="G15" s="298">
        <f>G16</f>
        <v>0.5</v>
      </c>
      <c r="H15" s="298">
        <f>H16</f>
        <v>0</v>
      </c>
      <c r="I15" s="299">
        <f>I16</f>
        <v>4.0249999999999995</v>
      </c>
      <c r="J15" s="298">
        <f>J16</f>
        <v>4.025</v>
      </c>
      <c r="K15" s="300"/>
      <c r="L15" s="301"/>
    </row>
    <row r="16" spans="1:12" ht="49.5" customHeight="1">
      <c r="A16" s="303">
        <v>1</v>
      </c>
      <c r="B16" s="304" t="s">
        <v>91</v>
      </c>
      <c r="C16" s="305"/>
      <c r="D16" s="306">
        <v>0.5</v>
      </c>
      <c r="E16" s="306"/>
      <c r="F16" s="305"/>
      <c r="G16" s="307">
        <v>0.5</v>
      </c>
      <c r="H16" s="308"/>
      <c r="I16" s="308">
        <f>G16*1.15*7</f>
        <v>4.0249999999999995</v>
      </c>
      <c r="J16" s="309">
        <v>4.025</v>
      </c>
      <c r="K16" s="310" t="s">
        <v>201</v>
      </c>
      <c r="L16" s="311" t="s">
        <v>202</v>
      </c>
    </row>
    <row r="17" spans="1:12" s="302" customFormat="1" ht="15" customHeight="1">
      <c r="A17" s="249" t="s">
        <v>67</v>
      </c>
      <c r="B17" s="296" t="s">
        <v>207</v>
      </c>
      <c r="C17" s="297">
        <v>6</v>
      </c>
      <c r="D17" s="298">
        <f>SUM(D18:D23)</f>
        <v>3</v>
      </c>
      <c r="E17" s="298"/>
      <c r="F17" s="298"/>
      <c r="G17" s="298">
        <f>SUM(G18:G23)</f>
        <v>3</v>
      </c>
      <c r="H17" s="298">
        <f>SUM(H18:H23)</f>
        <v>0</v>
      </c>
      <c r="I17" s="299">
        <f>SUM(I18:I23)</f>
        <v>34.5</v>
      </c>
      <c r="J17" s="312">
        <f>(G17*1.05*6)+(G17*1.15*6)</f>
        <v>39.6</v>
      </c>
      <c r="K17" s="301"/>
      <c r="L17" s="300"/>
    </row>
    <row r="18" spans="1:12" ht="15" customHeight="1">
      <c r="A18" s="274">
        <v>1</v>
      </c>
      <c r="B18" s="313" t="s">
        <v>145</v>
      </c>
      <c r="C18" s="276"/>
      <c r="D18" s="277">
        <v>0.5</v>
      </c>
      <c r="E18" s="277"/>
      <c r="F18" s="276"/>
      <c r="G18" s="278">
        <f aca="true" t="shared" si="2" ref="G18:G23">SUM(D18:F18)</f>
        <v>0.5</v>
      </c>
      <c r="H18" s="279"/>
      <c r="I18" s="279">
        <f>G18*1.15*8</f>
        <v>4.6</v>
      </c>
      <c r="J18" s="279">
        <f>(G18*1.05*6)+(G18*1.15*6)</f>
        <v>6.6</v>
      </c>
      <c r="K18" s="280" t="s">
        <v>208</v>
      </c>
      <c r="L18" s="866" t="s">
        <v>209</v>
      </c>
    </row>
    <row r="19" spans="1:12" ht="15" customHeight="1">
      <c r="A19" s="281">
        <v>2</v>
      </c>
      <c r="B19" s="314" t="s">
        <v>143</v>
      </c>
      <c r="C19" s="283"/>
      <c r="D19" s="284">
        <v>0.5</v>
      </c>
      <c r="E19" s="284"/>
      <c r="F19" s="283"/>
      <c r="G19" s="285">
        <f t="shared" si="2"/>
        <v>0.5</v>
      </c>
      <c r="H19" s="286"/>
      <c r="I19" s="286">
        <f>G19*1.15*12</f>
        <v>6.8999999999999995</v>
      </c>
      <c r="J19" s="286"/>
      <c r="K19" s="287" t="s">
        <v>208</v>
      </c>
      <c r="L19" s="905"/>
    </row>
    <row r="20" spans="1:12" ht="15" customHeight="1">
      <c r="A20" s="281">
        <v>3</v>
      </c>
      <c r="B20" s="314" t="s">
        <v>144</v>
      </c>
      <c r="C20" s="315"/>
      <c r="D20" s="284">
        <v>0.5</v>
      </c>
      <c r="E20" s="316"/>
      <c r="F20" s="315"/>
      <c r="G20" s="285">
        <f t="shared" si="2"/>
        <v>0.5</v>
      </c>
      <c r="H20" s="317"/>
      <c r="I20" s="286">
        <f>G20*1.15*8</f>
        <v>4.6</v>
      </c>
      <c r="J20" s="317">
        <f>SUM(J21:J23)</f>
        <v>19.799999999999997</v>
      </c>
      <c r="K20" s="287" t="s">
        <v>208</v>
      </c>
      <c r="L20" s="905"/>
    </row>
    <row r="21" spans="1:12" ht="15" customHeight="1">
      <c r="A21" s="281">
        <v>4</v>
      </c>
      <c r="B21" s="314" t="s">
        <v>142</v>
      </c>
      <c r="C21" s="283"/>
      <c r="D21" s="284">
        <v>0.5</v>
      </c>
      <c r="E21" s="284"/>
      <c r="F21" s="283"/>
      <c r="G21" s="285">
        <f t="shared" si="2"/>
        <v>0.5</v>
      </c>
      <c r="H21" s="286"/>
      <c r="I21" s="286">
        <f>G21*1.15*8</f>
        <v>4.6</v>
      </c>
      <c r="J21" s="286">
        <f>(G21*1.05*6)+(G21*1.15*6)</f>
        <v>6.6</v>
      </c>
      <c r="K21" s="287" t="s">
        <v>208</v>
      </c>
      <c r="L21" s="905"/>
    </row>
    <row r="22" spans="1:12" ht="15" customHeight="1">
      <c r="A22" s="281">
        <v>5</v>
      </c>
      <c r="B22" s="314" t="s">
        <v>146</v>
      </c>
      <c r="C22" s="283"/>
      <c r="D22" s="284">
        <v>0.5</v>
      </c>
      <c r="E22" s="284"/>
      <c r="F22" s="283"/>
      <c r="G22" s="285">
        <f t="shared" si="2"/>
        <v>0.5</v>
      </c>
      <c r="H22" s="286"/>
      <c r="I22" s="286">
        <f>G22*1.15*12</f>
        <v>6.8999999999999995</v>
      </c>
      <c r="J22" s="286">
        <f>(G22*1.05*6)+(G22*1.15*6)</f>
        <v>6.6</v>
      </c>
      <c r="K22" s="287" t="s">
        <v>208</v>
      </c>
      <c r="L22" s="905"/>
    </row>
    <row r="23" spans="1:12" ht="15" customHeight="1">
      <c r="A23" s="281">
        <v>6</v>
      </c>
      <c r="B23" s="314" t="s">
        <v>141</v>
      </c>
      <c r="C23" s="283"/>
      <c r="D23" s="284">
        <v>0.5</v>
      </c>
      <c r="E23" s="284"/>
      <c r="F23" s="283"/>
      <c r="G23" s="285">
        <f t="shared" si="2"/>
        <v>0.5</v>
      </c>
      <c r="H23" s="286"/>
      <c r="I23" s="286">
        <f>G23*1.15*12</f>
        <v>6.8999999999999995</v>
      </c>
      <c r="J23" s="286">
        <f>(G23*1.05*6)+(G23*1.15*6)</f>
        <v>6.6</v>
      </c>
      <c r="K23" s="287" t="s">
        <v>208</v>
      </c>
      <c r="L23" s="905"/>
    </row>
    <row r="24" spans="1:12" ht="15" customHeight="1">
      <c r="A24" s="318"/>
      <c r="B24" s="319"/>
      <c r="C24" s="320"/>
      <c r="D24" s="320"/>
      <c r="E24" s="321"/>
      <c r="F24" s="321"/>
      <c r="G24" s="322"/>
      <c r="H24" s="323"/>
      <c r="I24" s="323"/>
      <c r="J24" s="323" t="e">
        <f>SUM(#REF!)</f>
        <v>#REF!</v>
      </c>
      <c r="K24" s="324"/>
      <c r="L24" s="324"/>
    </row>
    <row r="25" spans="1:12" ht="15" customHeight="1">
      <c r="A25" s="325"/>
      <c r="B25" s="326"/>
      <c r="C25" s="327"/>
      <c r="D25" s="327"/>
      <c r="E25" s="328"/>
      <c r="F25" s="328"/>
      <c r="G25" s="329"/>
      <c r="H25" s="330"/>
      <c r="I25" s="330"/>
      <c r="J25" s="330"/>
      <c r="K25" s="331"/>
      <c r="L25" s="331"/>
    </row>
    <row r="26" spans="1:12" ht="15" customHeight="1">
      <c r="A26" s="325"/>
      <c r="B26" s="326"/>
      <c r="C26" s="327"/>
      <c r="D26" s="327"/>
      <c r="E26" s="328"/>
      <c r="F26" s="328"/>
      <c r="G26" s="329"/>
      <c r="H26" s="330"/>
      <c r="I26" s="330"/>
      <c r="J26" s="330"/>
      <c r="K26" s="331"/>
      <c r="L26" s="331"/>
    </row>
    <row r="27" spans="1:12" ht="15" customHeight="1">
      <c r="A27" s="325"/>
      <c r="B27" s="326"/>
      <c r="C27" s="327"/>
      <c r="D27" s="327"/>
      <c r="E27" s="328"/>
      <c r="F27" s="328"/>
      <c r="G27" s="329"/>
      <c r="H27" s="330"/>
      <c r="I27" s="330"/>
      <c r="J27" s="330"/>
      <c r="K27" s="331"/>
      <c r="L27" s="331"/>
    </row>
    <row r="28" ht="15">
      <c r="A28" s="332" t="s">
        <v>210</v>
      </c>
    </row>
    <row r="29" spans="2:10" ht="15.75">
      <c r="B29" s="333" t="s">
        <v>211</v>
      </c>
      <c r="H29" s="891"/>
      <c r="I29" s="891"/>
      <c r="J29" s="891"/>
    </row>
    <row r="30" spans="2:10" ht="15.75">
      <c r="B30" s="333" t="s">
        <v>212</v>
      </c>
      <c r="H30" s="891"/>
      <c r="I30" s="891"/>
      <c r="J30" s="891"/>
    </row>
    <row r="31" spans="2:10" ht="15.75">
      <c r="B31" s="333" t="s">
        <v>213</v>
      </c>
      <c r="H31" s="892"/>
      <c r="I31" s="892"/>
      <c r="J31" s="892"/>
    </row>
  </sheetData>
  <mergeCells count="19">
    <mergeCell ref="H29:J29"/>
    <mergeCell ref="H30:J30"/>
    <mergeCell ref="H31:J31"/>
    <mergeCell ref="K6:K7"/>
    <mergeCell ref="L6:L7"/>
    <mergeCell ref="L12:L14"/>
    <mergeCell ref="L18:L23"/>
    <mergeCell ref="G6:G7"/>
    <mergeCell ref="H6:H7"/>
    <mergeCell ref="I6:I7"/>
    <mergeCell ref="J6:J7"/>
    <mergeCell ref="A6:A7"/>
    <mergeCell ref="B6:B7"/>
    <mergeCell ref="C6:C7"/>
    <mergeCell ref="D6:F6"/>
    <mergeCell ref="A1:C1"/>
    <mergeCell ref="A2:C2"/>
    <mergeCell ref="A3:K3"/>
    <mergeCell ref="A4:K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1"/>
  <sheetViews>
    <sheetView workbookViewId="0" topLeftCell="F1">
      <selection activeCell="A4" sqref="A4:M4"/>
    </sheetView>
  </sheetViews>
  <sheetFormatPr defaultColWidth="8.796875" defaultRowHeight="15"/>
  <cols>
    <col min="1" max="1" width="5.69921875" style="0" customWidth="1"/>
    <col min="2" max="2" width="20.69921875" style="0" customWidth="1"/>
    <col min="4" max="4" width="8.59765625" style="0" customWidth="1"/>
    <col min="9" max="9" width="8.19921875" style="0" customWidth="1"/>
    <col min="11" max="11" width="8" style="0" customWidth="1"/>
    <col min="13" max="13" width="11.19921875" style="0" customWidth="1"/>
  </cols>
  <sheetData>
    <row r="1" spans="1:14" ht="15.75">
      <c r="A1" s="686"/>
      <c r="B1" s="686"/>
      <c r="C1" s="686"/>
      <c r="D1" s="686"/>
      <c r="E1" s="686"/>
      <c r="H1" s="686"/>
      <c r="I1" s="686"/>
      <c r="J1" s="686"/>
      <c r="K1" s="686"/>
      <c r="L1" s="686"/>
      <c r="M1" s="722" t="s">
        <v>319</v>
      </c>
      <c r="N1" s="686"/>
    </row>
    <row r="2" spans="1:14" ht="15.75">
      <c r="A2" s="918" t="s">
        <v>398</v>
      </c>
      <c r="B2" s="918"/>
      <c r="C2" s="918"/>
      <c r="D2" s="918"/>
      <c r="E2" s="918"/>
      <c r="F2" s="918"/>
      <c r="G2" s="918"/>
      <c r="H2" s="686"/>
      <c r="I2" s="686"/>
      <c r="J2" s="686"/>
      <c r="K2" s="686"/>
      <c r="L2" s="686"/>
      <c r="M2" s="686"/>
      <c r="N2" s="687"/>
    </row>
    <row r="3" spans="1:14" ht="15.75">
      <c r="A3" s="686"/>
      <c r="B3" s="686"/>
      <c r="C3" s="686"/>
      <c r="D3" s="686"/>
      <c r="E3" s="686"/>
      <c r="F3" s="686"/>
      <c r="G3" s="686"/>
      <c r="H3" s="686"/>
      <c r="I3" s="686"/>
      <c r="J3" s="686"/>
      <c r="K3" s="686"/>
      <c r="L3" s="686"/>
      <c r="M3" s="686"/>
      <c r="N3" s="687"/>
    </row>
    <row r="4" spans="1:14" ht="15.75" customHeight="1">
      <c r="A4" s="919" t="s">
        <v>345</v>
      </c>
      <c r="B4" s="919"/>
      <c r="C4" s="919"/>
      <c r="D4" s="919"/>
      <c r="E4" s="919"/>
      <c r="F4" s="919"/>
      <c r="G4" s="919"/>
      <c r="H4" s="919"/>
      <c r="I4" s="919"/>
      <c r="J4" s="919"/>
      <c r="K4" s="919"/>
      <c r="L4" s="919"/>
      <c r="M4" s="919"/>
      <c r="N4" s="687"/>
    </row>
    <row r="5" spans="1:14" ht="15.75" customHeight="1">
      <c r="A5" s="723"/>
      <c r="B5" s="723"/>
      <c r="C5" s="723"/>
      <c r="D5" s="723"/>
      <c r="E5" s="723"/>
      <c r="F5" s="723"/>
      <c r="G5" s="723"/>
      <c r="H5" s="723"/>
      <c r="I5" s="723"/>
      <c r="J5" s="723"/>
      <c r="K5" s="723"/>
      <c r="L5" s="723"/>
      <c r="M5" s="723"/>
      <c r="N5" s="687"/>
    </row>
    <row r="6" spans="1:14" s="190" customFormat="1" ht="15.75">
      <c r="A6" s="915" t="s">
        <v>15</v>
      </c>
      <c r="B6" s="718" t="s">
        <v>320</v>
      </c>
      <c r="C6" s="915" t="s">
        <v>322</v>
      </c>
      <c r="D6" s="915"/>
      <c r="E6" s="915" t="s">
        <v>323</v>
      </c>
      <c r="F6" s="915" t="s">
        <v>324</v>
      </c>
      <c r="G6" s="915" t="s">
        <v>325</v>
      </c>
      <c r="H6" s="915" t="s">
        <v>336</v>
      </c>
      <c r="I6" s="915" t="s">
        <v>337</v>
      </c>
      <c r="J6" s="916" t="s">
        <v>343</v>
      </c>
      <c r="K6" s="915" t="s">
        <v>338</v>
      </c>
      <c r="L6" s="916" t="s">
        <v>342</v>
      </c>
      <c r="M6" s="915" t="s">
        <v>339</v>
      </c>
      <c r="N6" s="719"/>
    </row>
    <row r="7" spans="1:14" s="190" customFormat="1" ht="52.5" customHeight="1">
      <c r="A7" s="915"/>
      <c r="B7" s="720"/>
      <c r="C7" s="716" t="s">
        <v>326</v>
      </c>
      <c r="D7" s="716" t="s">
        <v>327</v>
      </c>
      <c r="E7" s="915"/>
      <c r="F7" s="915"/>
      <c r="G7" s="915"/>
      <c r="H7" s="915"/>
      <c r="I7" s="915"/>
      <c r="J7" s="917"/>
      <c r="K7" s="915"/>
      <c r="L7" s="917"/>
      <c r="M7" s="915"/>
      <c r="N7" s="721"/>
    </row>
    <row r="8" spans="1:14" ht="15.75" customHeight="1">
      <c r="A8" s="688">
        <v>1</v>
      </c>
      <c r="B8" s="689" t="s">
        <v>328</v>
      </c>
      <c r="C8" s="693">
        <v>1500</v>
      </c>
      <c r="D8" s="693">
        <v>500</v>
      </c>
      <c r="E8" s="694">
        <v>2000</v>
      </c>
      <c r="F8" s="693">
        <v>200000</v>
      </c>
      <c r="G8" s="695">
        <v>400</v>
      </c>
      <c r="H8" s="696">
        <v>28</v>
      </c>
      <c r="I8" s="696">
        <v>0.612</v>
      </c>
      <c r="J8" s="697">
        <v>2.75</v>
      </c>
      <c r="K8" s="698">
        <v>22.627</v>
      </c>
      <c r="L8" s="698">
        <v>25</v>
      </c>
      <c r="M8" s="699">
        <v>478.98900000000003</v>
      </c>
      <c r="N8" s="686"/>
    </row>
    <row r="9" spans="1:14" ht="15.75" customHeight="1">
      <c r="A9" s="690">
        <v>2</v>
      </c>
      <c r="B9" s="691" t="s">
        <v>329</v>
      </c>
      <c r="C9" s="694">
        <v>2000</v>
      </c>
      <c r="D9" s="701">
        <v>200</v>
      </c>
      <c r="E9" s="694">
        <v>2200</v>
      </c>
      <c r="F9" s="694">
        <v>200000</v>
      </c>
      <c r="G9" s="692">
        <v>440</v>
      </c>
      <c r="H9" s="696">
        <v>30.8</v>
      </c>
      <c r="I9" s="696">
        <v>0.6731999999999999</v>
      </c>
      <c r="J9" s="696"/>
      <c r="K9" s="692"/>
      <c r="L9" s="692"/>
      <c r="M9" s="699">
        <v>471.4732</v>
      </c>
      <c r="N9" s="686"/>
    </row>
    <row r="10" spans="1:14" ht="15.75" customHeight="1">
      <c r="A10" s="688">
        <v>3</v>
      </c>
      <c r="B10" s="691" t="s">
        <v>330</v>
      </c>
      <c r="C10" s="694">
        <v>1176</v>
      </c>
      <c r="D10" s="701"/>
      <c r="E10" s="694">
        <v>1176</v>
      </c>
      <c r="F10" s="694">
        <v>200000</v>
      </c>
      <c r="G10" s="692">
        <v>235.2</v>
      </c>
      <c r="H10" s="696">
        <v>16.464000000000002</v>
      </c>
      <c r="I10" s="696">
        <v>0.35985599999999995</v>
      </c>
      <c r="J10" s="696"/>
      <c r="K10" s="692"/>
      <c r="L10" s="692"/>
      <c r="M10" s="699">
        <v>252.023856</v>
      </c>
      <c r="N10" s="702"/>
    </row>
    <row r="11" spans="1:14" ht="15.75" customHeight="1">
      <c r="A11" s="690">
        <v>4</v>
      </c>
      <c r="B11" s="691" t="s">
        <v>331</v>
      </c>
      <c r="C11" s="694">
        <v>2000</v>
      </c>
      <c r="D11" s="701"/>
      <c r="E11" s="694">
        <v>2000</v>
      </c>
      <c r="F11" s="694">
        <v>200000</v>
      </c>
      <c r="G11" s="692">
        <v>400</v>
      </c>
      <c r="H11" s="696">
        <v>28</v>
      </c>
      <c r="I11" s="696">
        <v>0.612</v>
      </c>
      <c r="J11" s="696"/>
      <c r="K11" s="692"/>
      <c r="L11" s="692"/>
      <c r="M11" s="699">
        <v>428.612</v>
      </c>
      <c r="N11" s="686"/>
    </row>
    <row r="12" spans="1:14" ht="15.75" customHeight="1">
      <c r="A12" s="688">
        <v>5</v>
      </c>
      <c r="B12" s="691" t="s">
        <v>332</v>
      </c>
      <c r="C12" s="700">
        <v>1342.38</v>
      </c>
      <c r="D12" s="703">
        <v>875.5</v>
      </c>
      <c r="E12" s="694">
        <v>2217.88</v>
      </c>
      <c r="F12" s="694">
        <v>200000</v>
      </c>
      <c r="G12" s="692">
        <v>443.576</v>
      </c>
      <c r="H12" s="696">
        <v>31.050320000000003</v>
      </c>
      <c r="I12" s="696">
        <v>0.67867128</v>
      </c>
      <c r="J12" s="696">
        <v>12.19834</v>
      </c>
      <c r="K12" s="699">
        <v>100.36794152000002</v>
      </c>
      <c r="L12" s="699">
        <v>110.894</v>
      </c>
      <c r="M12" s="699">
        <v>698.7652728</v>
      </c>
      <c r="N12" s="702"/>
    </row>
    <row r="13" spans="1:14" ht="15.75" customHeight="1">
      <c r="A13" s="690">
        <v>6</v>
      </c>
      <c r="B13" s="691" t="s">
        <v>341</v>
      </c>
      <c r="C13" s="700">
        <v>1500</v>
      </c>
      <c r="D13" s="701">
        <v>500</v>
      </c>
      <c r="E13" s="694">
        <v>2000</v>
      </c>
      <c r="F13" s="694">
        <v>200000</v>
      </c>
      <c r="G13" s="692">
        <v>400</v>
      </c>
      <c r="H13" s="696">
        <v>28</v>
      </c>
      <c r="I13" s="696">
        <v>0.612</v>
      </c>
      <c r="J13" s="696"/>
      <c r="K13" s="692"/>
      <c r="L13" s="692"/>
      <c r="M13" s="699">
        <v>428.612</v>
      </c>
      <c r="N13" s="686"/>
    </row>
    <row r="14" spans="1:14" ht="15.75" customHeight="1">
      <c r="A14" s="688">
        <v>7</v>
      </c>
      <c r="B14" s="691" t="s">
        <v>333</v>
      </c>
      <c r="C14" s="700">
        <v>2725.07</v>
      </c>
      <c r="D14" s="704">
        <v>659.6</v>
      </c>
      <c r="E14" s="700">
        <v>3384.67</v>
      </c>
      <c r="F14" s="694">
        <v>200000</v>
      </c>
      <c r="G14" s="692">
        <v>676.934</v>
      </c>
      <c r="H14" s="696">
        <v>47.385380000000005</v>
      </c>
      <c r="I14" s="696">
        <v>1.0357090199999999</v>
      </c>
      <c r="J14" s="696"/>
      <c r="K14" s="699">
        <v>29.85</v>
      </c>
      <c r="L14" s="699"/>
      <c r="M14" s="699">
        <v>755.2050890200001</v>
      </c>
      <c r="N14" s="686"/>
    </row>
    <row r="15" spans="1:14" ht="15.75" customHeight="1">
      <c r="A15" s="690">
        <v>8</v>
      </c>
      <c r="B15" s="691" t="s">
        <v>334</v>
      </c>
      <c r="C15" s="700">
        <v>2463.4</v>
      </c>
      <c r="D15" s="690"/>
      <c r="E15" s="705">
        <v>2463.4</v>
      </c>
      <c r="F15" s="694">
        <v>200000</v>
      </c>
      <c r="G15" s="692">
        <v>492.68</v>
      </c>
      <c r="H15" s="696">
        <v>34.4876</v>
      </c>
      <c r="I15" s="696">
        <v>0.7538003999999999</v>
      </c>
      <c r="J15" s="696"/>
      <c r="K15" s="699"/>
      <c r="L15" s="699"/>
      <c r="M15" s="699">
        <v>527.9214004</v>
      </c>
      <c r="N15" s="686"/>
    </row>
    <row r="16" spans="1:14" ht="15.75" customHeight="1">
      <c r="A16" s="688">
        <v>9</v>
      </c>
      <c r="B16" s="706" t="s">
        <v>344</v>
      </c>
      <c r="C16" s="700">
        <v>5865.8</v>
      </c>
      <c r="D16" s="690"/>
      <c r="E16" s="705">
        <v>5865.8</v>
      </c>
      <c r="F16" s="694">
        <v>200000</v>
      </c>
      <c r="G16" s="692">
        <v>1173.16</v>
      </c>
      <c r="H16" s="696">
        <v>82.12120000000002</v>
      </c>
      <c r="I16" s="696">
        <v>1.7949348</v>
      </c>
      <c r="J16" s="696"/>
      <c r="K16" s="692"/>
      <c r="L16" s="692"/>
      <c r="M16" s="699">
        <v>1257.0761348</v>
      </c>
      <c r="N16" s="686"/>
    </row>
    <row r="17" spans="1:14" ht="15.75" customHeight="1">
      <c r="A17" s="690">
        <v>10</v>
      </c>
      <c r="B17" s="691" t="s">
        <v>340</v>
      </c>
      <c r="C17" s="700">
        <v>555.12</v>
      </c>
      <c r="D17" s="690"/>
      <c r="E17" s="700">
        <v>555.12</v>
      </c>
      <c r="F17" s="694">
        <v>200000</v>
      </c>
      <c r="G17" s="692">
        <v>111.024</v>
      </c>
      <c r="H17" s="696">
        <v>7.771680000000001</v>
      </c>
      <c r="I17" s="696">
        <v>0.16986672</v>
      </c>
      <c r="J17" s="696"/>
      <c r="K17" s="692"/>
      <c r="L17" s="692"/>
      <c r="M17" s="699">
        <v>118.96554672</v>
      </c>
      <c r="N17" s="686"/>
    </row>
    <row r="18" spans="1:14" ht="15.75" customHeight="1">
      <c r="A18" s="707">
        <v>11</v>
      </c>
      <c r="B18" s="708" t="s">
        <v>335</v>
      </c>
      <c r="C18" s="709">
        <v>1011.5</v>
      </c>
      <c r="D18" s="710"/>
      <c r="E18" s="711">
        <v>1011.5</v>
      </c>
      <c r="F18" s="712">
        <v>200000</v>
      </c>
      <c r="G18" s="713">
        <v>202.3</v>
      </c>
      <c r="H18" s="714">
        <v>14.161000000000001</v>
      </c>
      <c r="I18" s="714">
        <v>0.309519</v>
      </c>
      <c r="J18" s="714"/>
      <c r="K18" s="713"/>
      <c r="L18" s="713"/>
      <c r="M18" s="715">
        <v>216.770519</v>
      </c>
      <c r="N18" s="686"/>
    </row>
    <row r="19" spans="1:14" ht="15.75" customHeight="1">
      <c r="A19" s="716"/>
      <c r="B19" s="716" t="s">
        <v>321</v>
      </c>
      <c r="C19" s="717">
        <v>22139.27</v>
      </c>
      <c r="D19" s="717">
        <v>2735.1</v>
      </c>
      <c r="E19" s="717">
        <v>24874.37</v>
      </c>
      <c r="F19" s="717"/>
      <c r="G19" s="717">
        <v>4974.874000000001</v>
      </c>
      <c r="H19" s="717">
        <v>348.24118</v>
      </c>
      <c r="I19" s="717">
        <v>7.61155722</v>
      </c>
      <c r="J19" s="717">
        <v>14.94834</v>
      </c>
      <c r="K19" s="717">
        <v>152.84494152000002</v>
      </c>
      <c r="L19" s="717">
        <v>135.894</v>
      </c>
      <c r="M19" s="717">
        <v>5634.41401874</v>
      </c>
      <c r="N19" s="686"/>
    </row>
    <row r="20" spans="1:14" ht="15">
      <c r="A20" s="687"/>
      <c r="B20" s="687"/>
      <c r="C20" s="687"/>
      <c r="D20" s="687"/>
      <c r="E20" s="687"/>
      <c r="F20" s="687"/>
      <c r="G20" s="687"/>
      <c r="H20" s="687"/>
      <c r="I20" s="687"/>
      <c r="J20" s="687"/>
      <c r="K20" s="687"/>
      <c r="L20" s="687"/>
      <c r="M20" s="687"/>
      <c r="N20" s="687"/>
    </row>
    <row r="21" spans="1:14" ht="15.75">
      <c r="A21" s="919"/>
      <c r="B21" s="919"/>
      <c r="C21" s="919"/>
      <c r="D21" s="919"/>
      <c r="E21" s="919"/>
      <c r="F21" s="919"/>
      <c r="G21" s="919"/>
      <c r="H21" s="686"/>
      <c r="I21" s="686"/>
      <c r="J21" s="686"/>
      <c r="K21" s="686"/>
      <c r="L21" s="686"/>
      <c r="M21" s="702"/>
      <c r="N21" s="686"/>
    </row>
  </sheetData>
  <sheetProtection/>
  <mergeCells count="14">
    <mergeCell ref="A2:G2"/>
    <mergeCell ref="A4:M4"/>
    <mergeCell ref="A21:G21"/>
    <mergeCell ref="A6:A7"/>
    <mergeCell ref="C6:D6"/>
    <mergeCell ref="E6:E7"/>
    <mergeCell ref="F6:F7"/>
    <mergeCell ref="G6:G7"/>
    <mergeCell ref="H6:H7"/>
    <mergeCell ref="I6:I7"/>
    <mergeCell ref="K6:K7"/>
    <mergeCell ref="M6:M7"/>
    <mergeCell ref="L6:L7"/>
    <mergeCell ref="J6:J7"/>
  </mergeCells>
  <printOptions/>
  <pageMargins left="0.25" right="0.2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26"/>
  <sheetViews>
    <sheetView workbookViewId="0" topLeftCell="A1">
      <selection activeCell="E10" sqref="E9:E10"/>
    </sheetView>
  </sheetViews>
  <sheetFormatPr defaultColWidth="8.796875" defaultRowHeight="15"/>
  <cols>
    <col min="1" max="1" width="5.8984375" style="1" customWidth="1"/>
    <col min="2" max="2" width="24.19921875" style="1" customWidth="1"/>
    <col min="3" max="3" width="7.5" style="1" customWidth="1"/>
    <col min="4" max="4" width="12.59765625" style="1" customWidth="1"/>
    <col min="5" max="5" width="9" style="1" customWidth="1"/>
    <col min="6" max="6" width="10" style="1" customWidth="1"/>
    <col min="7" max="7" width="9.5" style="1" bestFit="1" customWidth="1"/>
    <col min="8" max="16384" width="9" style="1" customWidth="1"/>
  </cols>
  <sheetData>
    <row r="1" spans="1:7" s="11" customFormat="1" ht="15.75">
      <c r="A1" s="921" t="s">
        <v>397</v>
      </c>
      <c r="B1" s="921"/>
      <c r="C1" s="921"/>
      <c r="D1" s="921"/>
      <c r="E1" s="921"/>
      <c r="F1" s="921"/>
      <c r="G1" s="921"/>
    </row>
    <row r="2" spans="1:7" ht="15.75">
      <c r="A2" s="920" t="s">
        <v>374</v>
      </c>
      <c r="B2" s="920"/>
      <c r="C2" s="920"/>
      <c r="D2" s="920"/>
      <c r="E2" s="920"/>
      <c r="F2" s="920"/>
      <c r="G2" s="920"/>
    </row>
    <row r="3" ht="15.75">
      <c r="G3" s="1" t="s">
        <v>114</v>
      </c>
    </row>
    <row r="4" spans="1:7" s="237" customFormat="1" ht="15.75">
      <c r="A4" s="236" t="s">
        <v>15</v>
      </c>
      <c r="B4" s="236" t="s">
        <v>386</v>
      </c>
      <c r="C4" s="236" t="s">
        <v>395</v>
      </c>
      <c r="D4" s="236" t="s">
        <v>53</v>
      </c>
      <c r="E4" s="770" t="s">
        <v>387</v>
      </c>
      <c r="F4" s="770" t="s">
        <v>388</v>
      </c>
      <c r="G4" s="770" t="s">
        <v>11</v>
      </c>
    </row>
    <row r="5" spans="1:7" ht="15.75">
      <c r="A5" s="92">
        <v>1</v>
      </c>
      <c r="B5" s="92"/>
      <c r="C5" s="92"/>
      <c r="D5" s="92"/>
      <c r="E5" s="92"/>
      <c r="F5" s="92"/>
      <c r="G5" s="92"/>
    </row>
    <row r="6" spans="1:7" ht="15.75">
      <c r="A6" s="4">
        <v>2</v>
      </c>
      <c r="B6" s="4"/>
      <c r="C6" s="4"/>
      <c r="D6" s="4"/>
      <c r="E6" s="4"/>
      <c r="F6" s="4"/>
      <c r="G6" s="4"/>
    </row>
    <row r="7" spans="1:7" ht="15.75">
      <c r="A7" s="4"/>
      <c r="B7" s="4"/>
      <c r="C7" s="4"/>
      <c r="D7" s="4"/>
      <c r="E7" s="4"/>
      <c r="F7" s="4"/>
      <c r="G7" s="4"/>
    </row>
    <row r="8" spans="1:7" ht="15.75">
      <c r="A8" s="4"/>
      <c r="B8" s="4"/>
      <c r="C8" s="4"/>
      <c r="D8" s="4"/>
      <c r="E8" s="4"/>
      <c r="F8" s="4"/>
      <c r="G8" s="4"/>
    </row>
    <row r="9" spans="1:7" ht="15.75">
      <c r="A9" s="4"/>
      <c r="B9" s="4"/>
      <c r="C9" s="4"/>
      <c r="D9" s="4"/>
      <c r="E9" s="4"/>
      <c r="F9" s="4"/>
      <c r="G9" s="4"/>
    </row>
    <row r="10" spans="1:7" ht="15.75">
      <c r="A10" s="4"/>
      <c r="B10" s="4"/>
      <c r="C10" s="4"/>
      <c r="D10" s="4"/>
      <c r="E10" s="4"/>
      <c r="F10" s="4"/>
      <c r="G10" s="4"/>
    </row>
    <row r="11" spans="1:7" ht="15.75">
      <c r="A11" s="4"/>
      <c r="B11" s="4"/>
      <c r="C11" s="4"/>
      <c r="D11" s="4"/>
      <c r="E11" s="4"/>
      <c r="F11" s="4"/>
      <c r="G11" s="4"/>
    </row>
    <row r="12" spans="1:7" ht="15.75">
      <c r="A12" s="4"/>
      <c r="B12" s="4"/>
      <c r="C12" s="4"/>
      <c r="D12" s="4"/>
      <c r="E12" s="4"/>
      <c r="F12" s="4"/>
      <c r="G12" s="4"/>
    </row>
    <row r="13" spans="1:7" ht="15.75">
      <c r="A13" s="4"/>
      <c r="B13" s="4"/>
      <c r="C13" s="4"/>
      <c r="D13" s="4"/>
      <c r="E13" s="4"/>
      <c r="F13" s="4"/>
      <c r="G13" s="4"/>
    </row>
    <row r="14" spans="1:7" ht="15.75">
      <c r="A14" s="4"/>
      <c r="B14" s="4"/>
      <c r="C14" s="4"/>
      <c r="D14" s="4"/>
      <c r="E14" s="4"/>
      <c r="F14" s="4"/>
      <c r="G14" s="4"/>
    </row>
    <row r="15" spans="1:7" ht="15.75">
      <c r="A15" s="4"/>
      <c r="B15" s="4"/>
      <c r="C15" s="4"/>
      <c r="D15" s="4"/>
      <c r="E15" s="4"/>
      <c r="F15" s="4"/>
      <c r="G15" s="4"/>
    </row>
    <row r="16" spans="1:7" ht="15.75">
      <c r="A16" s="4"/>
      <c r="B16" s="4"/>
      <c r="C16" s="4"/>
      <c r="D16" s="4"/>
      <c r="E16" s="4"/>
      <c r="F16" s="4"/>
      <c r="G16" s="4"/>
    </row>
    <row r="17" spans="1:7" ht="15.75">
      <c r="A17" s="4"/>
      <c r="B17" s="4"/>
      <c r="C17" s="4"/>
      <c r="D17" s="4"/>
      <c r="E17" s="4"/>
      <c r="F17" s="4"/>
      <c r="G17" s="4"/>
    </row>
    <row r="18" spans="1:7" ht="15.75">
      <c r="A18" s="4"/>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23" spans="1:7" ht="15.75">
      <c r="A23" s="4"/>
      <c r="B23" s="4"/>
      <c r="C23" s="4"/>
      <c r="D23" s="4"/>
      <c r="E23" s="4"/>
      <c r="F23" s="4"/>
      <c r="G23" s="4"/>
    </row>
    <row r="24" spans="1:7" ht="15.75">
      <c r="A24" s="4"/>
      <c r="B24" s="4"/>
      <c r="C24" s="4"/>
      <c r="D24" s="4"/>
      <c r="E24" s="4"/>
      <c r="F24" s="4"/>
      <c r="G24" s="4"/>
    </row>
    <row r="25" spans="1:7" ht="15.75">
      <c r="A25" s="805"/>
      <c r="B25" s="805"/>
      <c r="C25" s="805"/>
      <c r="D25" s="805"/>
      <c r="E25" s="805"/>
      <c r="F25" s="805"/>
      <c r="G25" s="805"/>
    </row>
    <row r="26" spans="1:7" s="11" customFormat="1" ht="15.75">
      <c r="A26" s="806"/>
      <c r="B26" s="806" t="s">
        <v>7</v>
      </c>
      <c r="C26" s="806"/>
      <c r="D26" s="806"/>
      <c r="E26" s="806"/>
      <c r="F26" s="806"/>
      <c r="G26" s="806"/>
    </row>
  </sheetData>
  <mergeCells count="2">
    <mergeCell ref="A2:G2"/>
    <mergeCell ref="A1:G1"/>
  </mergeCells>
  <printOptions/>
  <pageMargins left="0.75" right="0.5" top="0.75" bottom="0.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7"/>
  <sheetViews>
    <sheetView workbookViewId="0" topLeftCell="A1">
      <selection activeCell="A1" sqref="A1:I1"/>
    </sheetView>
  </sheetViews>
  <sheetFormatPr defaultColWidth="8.796875" defaultRowHeight="15"/>
  <cols>
    <col min="1" max="1" width="5.8984375" style="1" customWidth="1"/>
    <col min="2" max="2" width="24.19921875" style="1" customWidth="1"/>
    <col min="3" max="3" width="12.59765625" style="1" customWidth="1"/>
    <col min="4" max="4" width="9" style="1" customWidth="1"/>
    <col min="5" max="5" width="10" style="1" customWidth="1"/>
    <col min="6" max="6" width="9.5" style="1" bestFit="1" customWidth="1"/>
    <col min="7" max="7" width="24.69921875" style="1" customWidth="1"/>
    <col min="8" max="16384" width="9" style="1" customWidth="1"/>
  </cols>
  <sheetData>
    <row r="1" spans="1:9" s="11" customFormat="1" ht="15.75">
      <c r="A1" s="921" t="s">
        <v>396</v>
      </c>
      <c r="B1" s="921"/>
      <c r="C1" s="921"/>
      <c r="D1" s="921"/>
      <c r="E1" s="921"/>
      <c r="F1" s="921"/>
      <c r="G1" s="921"/>
      <c r="H1" s="921"/>
      <c r="I1" s="921"/>
    </row>
    <row r="2" ht="15.75">
      <c r="A2" s="1" t="s">
        <v>374</v>
      </c>
    </row>
    <row r="3" spans="9:10" ht="15.75">
      <c r="I3" s="804"/>
      <c r="J3" s="804" t="s">
        <v>178</v>
      </c>
    </row>
    <row r="4" spans="1:10" s="237" customFormat="1" ht="15.75">
      <c r="A4" s="927" t="s">
        <v>15</v>
      </c>
      <c r="B4" s="927" t="s">
        <v>375</v>
      </c>
      <c r="C4" s="927" t="s">
        <v>385</v>
      </c>
      <c r="D4" s="922" t="s">
        <v>377</v>
      </c>
      <c r="E4" s="923"/>
      <c r="F4" s="924"/>
      <c r="G4" s="927" t="s">
        <v>376</v>
      </c>
      <c r="H4" s="922" t="s">
        <v>381</v>
      </c>
      <c r="I4" s="924"/>
      <c r="J4" s="925" t="s">
        <v>384</v>
      </c>
    </row>
    <row r="5" spans="1:10" s="11" customFormat="1" ht="47.25">
      <c r="A5" s="928"/>
      <c r="B5" s="928"/>
      <c r="C5" s="928"/>
      <c r="D5" s="802" t="s">
        <v>380</v>
      </c>
      <c r="E5" s="803" t="s">
        <v>378</v>
      </c>
      <c r="F5" s="803" t="s">
        <v>379</v>
      </c>
      <c r="G5" s="928"/>
      <c r="H5" s="802" t="s">
        <v>382</v>
      </c>
      <c r="I5" s="802" t="s">
        <v>383</v>
      </c>
      <c r="J5" s="926"/>
    </row>
    <row r="6" spans="1:10" ht="15.75">
      <c r="A6" s="92">
        <v>1</v>
      </c>
      <c r="B6" s="92"/>
      <c r="C6" s="92"/>
      <c r="D6" s="92"/>
      <c r="E6" s="92"/>
      <c r="F6" s="92"/>
      <c r="G6" s="92"/>
      <c r="H6" s="92"/>
      <c r="I6" s="92"/>
      <c r="J6" s="92"/>
    </row>
    <row r="7" spans="1:10" ht="15.75">
      <c r="A7" s="4">
        <v>2</v>
      </c>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ht="15.75">
      <c r="A12" s="4"/>
      <c r="B12" s="4"/>
      <c r="C12" s="4"/>
      <c r="D12" s="4"/>
      <c r="E12" s="4"/>
      <c r="F12" s="4"/>
      <c r="G12" s="4"/>
      <c r="H12" s="4"/>
      <c r="I12" s="4"/>
      <c r="J12" s="4"/>
    </row>
    <row r="13" spans="1:10" ht="15.75">
      <c r="A13" s="4"/>
      <c r="B13" s="4"/>
      <c r="C13" s="4"/>
      <c r="D13" s="4"/>
      <c r="E13" s="4"/>
      <c r="F13" s="4"/>
      <c r="G13" s="4"/>
      <c r="H13" s="4"/>
      <c r="I13" s="4"/>
      <c r="J13" s="4"/>
    </row>
    <row r="14" spans="1:10" ht="15.75">
      <c r="A14" s="4"/>
      <c r="B14" s="4"/>
      <c r="C14" s="4"/>
      <c r="D14" s="4"/>
      <c r="E14" s="4"/>
      <c r="F14" s="4"/>
      <c r="G14" s="4"/>
      <c r="H14" s="4"/>
      <c r="I14" s="4"/>
      <c r="J14" s="4"/>
    </row>
    <row r="15" spans="1:10" ht="15.75">
      <c r="A15" s="4"/>
      <c r="B15" s="4"/>
      <c r="C15" s="4"/>
      <c r="D15" s="4"/>
      <c r="E15" s="4"/>
      <c r="F15" s="4"/>
      <c r="G15" s="4"/>
      <c r="H15" s="4"/>
      <c r="I15" s="4"/>
      <c r="J15" s="4"/>
    </row>
    <row r="16" spans="1:10" ht="15.75">
      <c r="A16" s="4"/>
      <c r="B16" s="4"/>
      <c r="C16" s="4"/>
      <c r="D16" s="4"/>
      <c r="E16" s="4"/>
      <c r="F16" s="4"/>
      <c r="G16" s="4"/>
      <c r="H16" s="4"/>
      <c r="I16" s="4"/>
      <c r="J16" s="4"/>
    </row>
    <row r="17" spans="1:10" ht="15.75">
      <c r="A17" s="4"/>
      <c r="B17" s="4"/>
      <c r="C17" s="4"/>
      <c r="D17" s="4"/>
      <c r="E17" s="4"/>
      <c r="F17" s="4"/>
      <c r="G17" s="4"/>
      <c r="H17" s="4"/>
      <c r="I17" s="4"/>
      <c r="J17" s="4"/>
    </row>
    <row r="18" spans="1:10" ht="15.75">
      <c r="A18" s="4"/>
      <c r="B18" s="4"/>
      <c r="C18" s="4"/>
      <c r="D18" s="4"/>
      <c r="E18" s="4"/>
      <c r="F18" s="4"/>
      <c r="G18" s="4"/>
      <c r="H18" s="4"/>
      <c r="I18" s="4"/>
      <c r="J18" s="4"/>
    </row>
    <row r="19" spans="1:10" ht="15.75">
      <c r="A19" s="4"/>
      <c r="B19" s="4"/>
      <c r="C19" s="4"/>
      <c r="D19" s="4"/>
      <c r="E19" s="4"/>
      <c r="F19" s="4"/>
      <c r="G19" s="4"/>
      <c r="H19" s="4"/>
      <c r="I19" s="4"/>
      <c r="J19" s="4"/>
    </row>
    <row r="20" spans="1:10" ht="15.75">
      <c r="A20" s="4"/>
      <c r="B20" s="4"/>
      <c r="C20" s="4"/>
      <c r="D20" s="4"/>
      <c r="E20" s="4"/>
      <c r="F20" s="4"/>
      <c r="G20" s="4"/>
      <c r="H20" s="4"/>
      <c r="I20" s="4"/>
      <c r="J20" s="4"/>
    </row>
    <row r="21" spans="1:10" ht="15.75">
      <c r="A21" s="4"/>
      <c r="B21" s="4"/>
      <c r="C21" s="4"/>
      <c r="D21" s="4"/>
      <c r="E21" s="4"/>
      <c r="F21" s="4"/>
      <c r="G21" s="4"/>
      <c r="H21" s="4"/>
      <c r="I21" s="4"/>
      <c r="J21" s="4"/>
    </row>
    <row r="22" spans="1:10" ht="15.75">
      <c r="A22" s="4"/>
      <c r="B22" s="4"/>
      <c r="C22" s="4"/>
      <c r="D22" s="4"/>
      <c r="E22" s="4"/>
      <c r="F22" s="4"/>
      <c r="G22" s="4"/>
      <c r="H22" s="4"/>
      <c r="I22" s="4"/>
      <c r="J22" s="4"/>
    </row>
    <row r="23" spans="1:10" ht="15.75">
      <c r="A23" s="4"/>
      <c r="B23" s="4"/>
      <c r="C23" s="4"/>
      <c r="D23" s="4"/>
      <c r="E23" s="4"/>
      <c r="F23" s="4"/>
      <c r="G23" s="4"/>
      <c r="H23" s="4"/>
      <c r="I23" s="4"/>
      <c r="J23" s="4"/>
    </row>
    <row r="24" spans="1:10" ht="15.75">
      <c r="A24" s="4"/>
      <c r="B24" s="4"/>
      <c r="C24" s="4"/>
      <c r="D24" s="4"/>
      <c r="E24" s="4"/>
      <c r="F24" s="4"/>
      <c r="G24" s="4"/>
      <c r="H24" s="4"/>
      <c r="I24" s="4"/>
      <c r="J24" s="4"/>
    </row>
    <row r="25" spans="1:10" ht="15.75">
      <c r="A25" s="4"/>
      <c r="B25" s="4"/>
      <c r="C25" s="4"/>
      <c r="D25" s="4"/>
      <c r="E25" s="4"/>
      <c r="F25" s="4"/>
      <c r="G25" s="4"/>
      <c r="H25" s="4"/>
      <c r="I25" s="4"/>
      <c r="J25" s="4"/>
    </row>
    <row r="26" spans="1:10" ht="15.75">
      <c r="A26" s="4"/>
      <c r="B26" s="4"/>
      <c r="C26" s="4"/>
      <c r="D26" s="4"/>
      <c r="E26" s="4"/>
      <c r="F26" s="4"/>
      <c r="G26" s="4"/>
      <c r="H26" s="4"/>
      <c r="I26" s="4"/>
      <c r="J26" s="4"/>
    </row>
    <row r="27" spans="1:10" ht="15.75">
      <c r="A27" s="154"/>
      <c r="B27" s="154"/>
      <c r="C27" s="154"/>
      <c r="D27" s="154"/>
      <c r="E27" s="154"/>
      <c r="F27" s="154"/>
      <c r="G27" s="154"/>
      <c r="H27" s="154"/>
      <c r="I27" s="154"/>
      <c r="J27" s="154"/>
    </row>
  </sheetData>
  <mergeCells count="8">
    <mergeCell ref="A1:I1"/>
    <mergeCell ref="D4:F4"/>
    <mergeCell ref="H4:I4"/>
    <mergeCell ref="J4:J5"/>
    <mergeCell ref="G4:G5"/>
    <mergeCell ref="B4:B5"/>
    <mergeCell ref="C4:C5"/>
    <mergeCell ref="A4:A5"/>
  </mergeCells>
  <printOptions/>
  <pageMargins left="0.75" right="0.5" top="0.75" bottom="0.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8"/>
  <sheetViews>
    <sheetView workbookViewId="0" topLeftCell="A1">
      <selection activeCell="A5" sqref="A5:I5"/>
    </sheetView>
  </sheetViews>
  <sheetFormatPr defaultColWidth="8.796875" defaultRowHeight="15"/>
  <cols>
    <col min="1" max="9" width="9" style="83" customWidth="1"/>
    <col min="10" max="10" width="12.19921875" style="83" customWidth="1"/>
    <col min="11" max="16384" width="9" style="83" customWidth="1"/>
  </cols>
  <sheetData>
    <row r="2" spans="1:9" s="84" customFormat="1" ht="43.5" customHeight="1">
      <c r="A2" s="929" t="s">
        <v>446</v>
      </c>
      <c r="B2" s="929"/>
      <c r="C2" s="929"/>
      <c r="D2" s="929"/>
      <c r="E2" s="929"/>
      <c r="F2" s="929"/>
      <c r="G2" s="929"/>
      <c r="H2" s="929"/>
      <c r="I2" s="929"/>
    </row>
    <row r="3" spans="1:9" ht="40.5" customHeight="1">
      <c r="A3" s="930" t="s">
        <v>447</v>
      </c>
      <c r="B3" s="930"/>
      <c r="C3" s="930"/>
      <c r="D3" s="930"/>
      <c r="E3" s="930"/>
      <c r="F3" s="930"/>
      <c r="G3" s="930"/>
      <c r="H3" s="930"/>
      <c r="I3" s="930"/>
    </row>
    <row r="4" spans="1:9" ht="40.5" customHeight="1">
      <c r="A4" s="930" t="s">
        <v>450</v>
      </c>
      <c r="B4" s="930"/>
      <c r="C4" s="930"/>
      <c r="D4" s="930"/>
      <c r="E4" s="930"/>
      <c r="F4" s="930"/>
      <c r="G4" s="930"/>
      <c r="H4" s="930"/>
      <c r="I4" s="930"/>
    </row>
    <row r="5" spans="1:9" ht="24" customHeight="1">
      <c r="A5" s="930" t="s">
        <v>75</v>
      </c>
      <c r="B5" s="930"/>
      <c r="C5" s="930"/>
      <c r="D5" s="930"/>
      <c r="E5" s="930"/>
      <c r="F5" s="930"/>
      <c r="G5" s="930"/>
      <c r="H5" s="930"/>
      <c r="I5" s="930"/>
    </row>
    <row r="6" spans="1:9" ht="93.75" customHeight="1">
      <c r="A6" s="930" t="s">
        <v>448</v>
      </c>
      <c r="B6" s="930"/>
      <c r="C6" s="930"/>
      <c r="D6" s="930"/>
      <c r="E6" s="930"/>
      <c r="F6" s="930"/>
      <c r="G6" s="930"/>
      <c r="H6" s="930"/>
      <c r="I6" s="930"/>
    </row>
    <row r="7" spans="1:9" ht="40.5" customHeight="1">
      <c r="A7" s="931" t="s">
        <v>76</v>
      </c>
      <c r="B7" s="931"/>
      <c r="C7" s="931"/>
      <c r="D7" s="931"/>
      <c r="E7" s="931"/>
      <c r="F7" s="931"/>
      <c r="G7" s="931"/>
      <c r="H7" s="931"/>
      <c r="I7" s="931"/>
    </row>
    <row r="8" spans="1:9" ht="73.5" customHeight="1">
      <c r="A8" s="930" t="s">
        <v>449</v>
      </c>
      <c r="B8" s="930"/>
      <c r="C8" s="930"/>
      <c r="D8" s="930"/>
      <c r="E8" s="930"/>
      <c r="F8" s="930"/>
      <c r="G8" s="930"/>
      <c r="H8" s="930"/>
      <c r="I8" s="930"/>
    </row>
  </sheetData>
  <mergeCells count="7">
    <mergeCell ref="A2:I2"/>
    <mergeCell ref="A8:I8"/>
    <mergeCell ref="A3:I3"/>
    <mergeCell ref="A5:I5"/>
    <mergeCell ref="A7:I7"/>
    <mergeCell ref="A6:I6"/>
    <mergeCell ref="A4:I4"/>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Nguyen Ba Thang</cp:lastModifiedBy>
  <cp:lastPrinted>2017-08-09T02:38:19Z</cp:lastPrinted>
  <dcterms:created xsi:type="dcterms:W3CDTF">2010-06-21T03:42:41Z</dcterms:created>
  <dcterms:modified xsi:type="dcterms:W3CDTF">2017-08-10T03:38:10Z</dcterms:modified>
  <cp:category/>
  <cp:version/>
  <cp:contentType/>
  <cp:contentStatus/>
</cp:coreProperties>
</file>